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SM\NATPUB\2024\"/>
    </mc:Choice>
  </mc:AlternateContent>
  <xr:revisionPtr revIDLastSave="0" documentId="8_{59FCE5FB-271F-4845-A7BF-741C0F013611}" xr6:coauthVersionLast="47" xr6:coauthVersionMax="47" xr10:uidLastSave="{00000000-0000-0000-0000-000000000000}"/>
  <bookViews>
    <workbookView xWindow="-120" yWindow="-120" windowWidth="29040" windowHeight="15720" xr2:uid="{0B279C56-23B7-4F13-BE73-D04516EB9E00}"/>
  </bookViews>
  <sheets>
    <sheet name="NATPUB_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6" i="1" l="1"/>
  <c r="G592" i="1"/>
  <c r="H592" i="1"/>
  <c r="I592" i="1"/>
  <c r="J592" i="1"/>
  <c r="K592" i="1"/>
  <c r="L592" i="1"/>
  <c r="L591" i="1"/>
  <c r="F332" i="1" l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0" i="1"/>
  <c r="M589" i="1"/>
  <c r="M588" i="1"/>
  <c r="M587" i="1"/>
  <c r="M586" i="1"/>
  <c r="M585" i="1"/>
  <c r="M584" i="1"/>
  <c r="M548" i="1" l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92" i="1" s="1"/>
  <c r="M530" i="1"/>
  <c r="M591" i="1" s="1"/>
  <c r="M529" i="1"/>
  <c r="M528" i="1"/>
  <c r="M527" i="1"/>
  <c r="M526" i="1"/>
  <c r="M525" i="1"/>
  <c r="M524" i="1"/>
  <c r="M523" i="1"/>
  <c r="M549" i="1" l="1"/>
  <c r="M556" i="1" s="1"/>
  <c r="M555" i="1" l="1"/>
  <c r="M565" i="1"/>
  <c r="M567" i="1"/>
  <c r="M563" i="1"/>
  <c r="M610" i="1"/>
  <c r="M557" i="1"/>
  <c r="M571" i="1"/>
  <c r="M564" i="1"/>
  <c r="M572" i="1"/>
  <c r="M570" i="1"/>
  <c r="M558" i="1"/>
  <c r="M577" i="1"/>
  <c r="M579" i="1"/>
  <c r="M566" i="1"/>
  <c r="M569" i="1"/>
  <c r="M574" i="1"/>
  <c r="M561" i="1"/>
  <c r="M554" i="1"/>
  <c r="M578" i="1"/>
  <c r="M575" i="1"/>
  <c r="M576" i="1"/>
  <c r="M562" i="1"/>
  <c r="M560" i="1"/>
  <c r="M553" i="1"/>
  <c r="M559" i="1"/>
  <c r="M573" i="1"/>
  <c r="M568" i="1"/>
  <c r="M384" i="1"/>
  <c r="H278" i="1" l="1"/>
  <c r="H275" i="1"/>
  <c r="H274" i="1"/>
  <c r="H272" i="1"/>
  <c r="H266" i="1"/>
  <c r="H264" i="1"/>
  <c r="I278" i="1"/>
  <c r="I266" i="1"/>
  <c r="I264" i="1"/>
  <c r="J278" i="1"/>
  <c r="K278" i="1"/>
  <c r="I259" i="1"/>
  <c r="J259" i="1"/>
  <c r="K259" i="1"/>
  <c r="M259" i="1"/>
  <c r="H1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M54" i="1"/>
  <c r="I549" i="1" l="1"/>
  <c r="H549" i="1"/>
  <c r="G549" i="1"/>
  <c r="E145" i="1" l="1"/>
  <c r="F145" i="1"/>
  <c r="G149" i="1"/>
  <c r="H149" i="1"/>
  <c r="I149" i="1"/>
  <c r="J149" i="1"/>
  <c r="K149" i="1"/>
  <c r="L149" i="1"/>
  <c r="M149" i="1"/>
  <c r="G148" i="1"/>
  <c r="H148" i="1"/>
  <c r="I148" i="1"/>
  <c r="J148" i="1"/>
  <c r="K148" i="1"/>
  <c r="L148" i="1"/>
  <c r="M148" i="1"/>
  <c r="G147" i="1"/>
  <c r="H147" i="1"/>
  <c r="I147" i="1"/>
  <c r="J147" i="1"/>
  <c r="K147" i="1"/>
  <c r="L147" i="1"/>
  <c r="M147" i="1"/>
  <c r="G146" i="1"/>
  <c r="H146" i="1"/>
  <c r="I146" i="1"/>
  <c r="J146" i="1"/>
  <c r="K146" i="1"/>
  <c r="L146" i="1"/>
  <c r="M146" i="1"/>
  <c r="G50" i="1"/>
  <c r="H50" i="1"/>
  <c r="I50" i="1"/>
  <c r="J50" i="1"/>
  <c r="K50" i="1"/>
  <c r="L50" i="1"/>
  <c r="M50" i="1"/>
  <c r="G49" i="1"/>
  <c r="H49" i="1"/>
  <c r="I49" i="1"/>
  <c r="J49" i="1"/>
  <c r="K49" i="1"/>
  <c r="L49" i="1"/>
  <c r="M49" i="1"/>
  <c r="G48" i="1"/>
  <c r="H48" i="1"/>
  <c r="I48" i="1"/>
  <c r="J48" i="1"/>
  <c r="K48" i="1"/>
  <c r="L48" i="1"/>
  <c r="M48" i="1"/>
  <c r="G47" i="1"/>
  <c r="H47" i="1"/>
  <c r="I47" i="1"/>
  <c r="J47" i="1"/>
  <c r="K47" i="1"/>
  <c r="L47" i="1"/>
  <c r="M47" i="1"/>
  <c r="L671" i="1" l="1"/>
  <c r="L670" i="1"/>
  <c r="K670" i="1"/>
  <c r="L669" i="1"/>
  <c r="K669" i="1"/>
  <c r="J669" i="1"/>
  <c r="L668" i="1"/>
  <c r="K668" i="1"/>
  <c r="J668" i="1"/>
  <c r="I668" i="1"/>
  <c r="L667" i="1"/>
  <c r="K667" i="1"/>
  <c r="J667" i="1"/>
  <c r="I667" i="1"/>
  <c r="H667" i="1"/>
  <c r="L666" i="1"/>
  <c r="K666" i="1"/>
  <c r="J666" i="1"/>
  <c r="I666" i="1"/>
  <c r="H666" i="1"/>
  <c r="G666" i="1"/>
  <c r="L665" i="1"/>
  <c r="K665" i="1"/>
  <c r="J665" i="1"/>
  <c r="I665" i="1"/>
  <c r="H665" i="1"/>
  <c r="G665" i="1"/>
  <c r="F665" i="1"/>
  <c r="L664" i="1"/>
  <c r="K664" i="1"/>
  <c r="J664" i="1"/>
  <c r="I664" i="1"/>
  <c r="H664" i="1"/>
  <c r="G664" i="1"/>
  <c r="F664" i="1"/>
  <c r="E664" i="1"/>
  <c r="L663" i="1"/>
  <c r="K663" i="1"/>
  <c r="J663" i="1"/>
  <c r="I663" i="1"/>
  <c r="H663" i="1"/>
  <c r="G663" i="1"/>
  <c r="F663" i="1"/>
  <c r="E663" i="1"/>
  <c r="D663" i="1"/>
  <c r="L662" i="1"/>
  <c r="K662" i="1"/>
  <c r="J662" i="1"/>
  <c r="I662" i="1"/>
  <c r="H662" i="1"/>
  <c r="G662" i="1"/>
  <c r="F662" i="1"/>
  <c r="E662" i="1"/>
  <c r="D662" i="1"/>
  <c r="C662" i="1"/>
  <c r="L656" i="1"/>
  <c r="L655" i="1"/>
  <c r="K655" i="1"/>
  <c r="L654" i="1"/>
  <c r="K654" i="1"/>
  <c r="J654" i="1"/>
  <c r="L653" i="1"/>
  <c r="K653" i="1"/>
  <c r="J653" i="1"/>
  <c r="I653" i="1"/>
  <c r="L652" i="1"/>
  <c r="K652" i="1"/>
  <c r="J652" i="1"/>
  <c r="I652" i="1"/>
  <c r="H652" i="1"/>
  <c r="L651" i="1"/>
  <c r="K651" i="1"/>
  <c r="J651" i="1"/>
  <c r="I651" i="1"/>
  <c r="H651" i="1"/>
  <c r="G651" i="1"/>
  <c r="L650" i="1"/>
  <c r="K650" i="1"/>
  <c r="J650" i="1"/>
  <c r="I650" i="1"/>
  <c r="H650" i="1"/>
  <c r="G650" i="1"/>
  <c r="F650" i="1"/>
  <c r="L649" i="1"/>
  <c r="K649" i="1"/>
  <c r="J649" i="1"/>
  <c r="I649" i="1"/>
  <c r="H649" i="1"/>
  <c r="G649" i="1"/>
  <c r="F649" i="1"/>
  <c r="E649" i="1"/>
  <c r="L648" i="1"/>
  <c r="K648" i="1"/>
  <c r="J648" i="1"/>
  <c r="I648" i="1"/>
  <c r="H648" i="1"/>
  <c r="G648" i="1"/>
  <c r="F648" i="1"/>
  <c r="E648" i="1"/>
  <c r="D648" i="1"/>
  <c r="L647" i="1"/>
  <c r="K647" i="1"/>
  <c r="J647" i="1"/>
  <c r="I647" i="1"/>
  <c r="H647" i="1"/>
  <c r="G647" i="1"/>
  <c r="F647" i="1"/>
  <c r="E647" i="1"/>
  <c r="D647" i="1"/>
  <c r="C647" i="1"/>
  <c r="L641" i="1"/>
  <c r="L640" i="1"/>
  <c r="K640" i="1"/>
  <c r="L639" i="1"/>
  <c r="K639" i="1"/>
  <c r="J639" i="1"/>
  <c r="L638" i="1"/>
  <c r="K638" i="1"/>
  <c r="J638" i="1"/>
  <c r="I638" i="1"/>
  <c r="L637" i="1"/>
  <c r="K637" i="1"/>
  <c r="J637" i="1"/>
  <c r="I637" i="1"/>
  <c r="H637" i="1"/>
  <c r="L636" i="1"/>
  <c r="K636" i="1"/>
  <c r="J636" i="1"/>
  <c r="I636" i="1"/>
  <c r="H636" i="1"/>
  <c r="G636" i="1"/>
  <c r="L635" i="1"/>
  <c r="K635" i="1"/>
  <c r="J635" i="1"/>
  <c r="I635" i="1"/>
  <c r="H635" i="1"/>
  <c r="G635" i="1"/>
  <c r="F635" i="1"/>
  <c r="L634" i="1"/>
  <c r="K634" i="1"/>
  <c r="J634" i="1"/>
  <c r="I634" i="1"/>
  <c r="H634" i="1"/>
  <c r="G634" i="1"/>
  <c r="F634" i="1"/>
  <c r="E634" i="1"/>
  <c r="L633" i="1"/>
  <c r="K633" i="1"/>
  <c r="J633" i="1"/>
  <c r="I633" i="1"/>
  <c r="H633" i="1"/>
  <c r="G633" i="1"/>
  <c r="F633" i="1"/>
  <c r="E633" i="1"/>
  <c r="D633" i="1"/>
  <c r="L632" i="1"/>
  <c r="K632" i="1"/>
  <c r="J632" i="1"/>
  <c r="I632" i="1"/>
  <c r="H632" i="1"/>
  <c r="G632" i="1"/>
  <c r="F632" i="1"/>
  <c r="E632" i="1"/>
  <c r="D632" i="1"/>
  <c r="C632" i="1"/>
  <c r="L626" i="1"/>
  <c r="L625" i="1"/>
  <c r="K625" i="1"/>
  <c r="L624" i="1"/>
  <c r="K624" i="1"/>
  <c r="J624" i="1"/>
  <c r="L623" i="1"/>
  <c r="K623" i="1"/>
  <c r="J623" i="1"/>
  <c r="I623" i="1"/>
  <c r="L622" i="1"/>
  <c r="K622" i="1"/>
  <c r="J622" i="1"/>
  <c r="I622" i="1"/>
  <c r="H622" i="1"/>
  <c r="L621" i="1"/>
  <c r="K621" i="1"/>
  <c r="J621" i="1"/>
  <c r="I621" i="1"/>
  <c r="H621" i="1"/>
  <c r="G621" i="1"/>
  <c r="L620" i="1"/>
  <c r="K620" i="1"/>
  <c r="J620" i="1"/>
  <c r="I620" i="1"/>
  <c r="H620" i="1"/>
  <c r="G620" i="1"/>
  <c r="F620" i="1"/>
  <c r="L619" i="1"/>
  <c r="K619" i="1"/>
  <c r="J619" i="1"/>
  <c r="I619" i="1"/>
  <c r="H619" i="1"/>
  <c r="G619" i="1"/>
  <c r="F619" i="1"/>
  <c r="E619" i="1"/>
  <c r="L618" i="1"/>
  <c r="K618" i="1"/>
  <c r="J618" i="1"/>
  <c r="I618" i="1"/>
  <c r="H618" i="1"/>
  <c r="G618" i="1"/>
  <c r="F618" i="1"/>
  <c r="E618" i="1"/>
  <c r="D618" i="1"/>
  <c r="L617" i="1"/>
  <c r="K617" i="1"/>
  <c r="J617" i="1"/>
  <c r="I617" i="1"/>
  <c r="H617" i="1"/>
  <c r="G617" i="1"/>
  <c r="F617" i="1"/>
  <c r="E617" i="1"/>
  <c r="D617" i="1"/>
  <c r="C617" i="1"/>
  <c r="L611" i="1"/>
  <c r="K611" i="1"/>
  <c r="J611" i="1"/>
  <c r="I611" i="1"/>
  <c r="H611" i="1"/>
  <c r="G611" i="1"/>
  <c r="F611" i="1"/>
  <c r="E610" i="1"/>
  <c r="E611" i="1" s="1"/>
  <c r="D610" i="1"/>
  <c r="D611" i="1" s="1"/>
  <c r="C610" i="1"/>
  <c r="C611" i="1" s="1"/>
  <c r="B610" i="1"/>
  <c r="B611" i="1" s="1"/>
  <c r="E609" i="1"/>
  <c r="D609" i="1"/>
  <c r="C609" i="1"/>
  <c r="B609" i="1"/>
  <c r="E608" i="1"/>
  <c r="D608" i="1"/>
  <c r="C608" i="1"/>
  <c r="B608" i="1"/>
  <c r="E606" i="1"/>
  <c r="D606" i="1"/>
  <c r="C606" i="1"/>
  <c r="B606" i="1"/>
  <c r="E605" i="1"/>
  <c r="D605" i="1"/>
  <c r="C605" i="1"/>
  <c r="B605" i="1"/>
  <c r="E604" i="1"/>
  <c r="D604" i="1"/>
  <c r="C604" i="1"/>
  <c r="B604" i="1"/>
  <c r="E603" i="1"/>
  <c r="D603" i="1"/>
  <c r="C603" i="1"/>
  <c r="B603" i="1"/>
  <c r="E602" i="1"/>
  <c r="D602" i="1"/>
  <c r="C602" i="1"/>
  <c r="B602" i="1"/>
  <c r="E601" i="1"/>
  <c r="D601" i="1"/>
  <c r="C601" i="1"/>
  <c r="B601" i="1"/>
  <c r="E600" i="1"/>
  <c r="D600" i="1"/>
  <c r="C600" i="1"/>
  <c r="B600" i="1"/>
  <c r="E599" i="1"/>
  <c r="D599" i="1"/>
  <c r="C599" i="1"/>
  <c r="B599" i="1"/>
  <c r="E598" i="1"/>
  <c r="D598" i="1"/>
  <c r="C598" i="1"/>
  <c r="B598" i="1"/>
  <c r="E597" i="1"/>
  <c r="D597" i="1"/>
  <c r="C597" i="1"/>
  <c r="B597" i="1"/>
  <c r="E596" i="1"/>
  <c r="D596" i="1"/>
  <c r="C596" i="1"/>
  <c r="B596" i="1"/>
  <c r="E595" i="1"/>
  <c r="D595" i="1"/>
  <c r="C595" i="1"/>
  <c r="B595" i="1"/>
  <c r="E594" i="1"/>
  <c r="D594" i="1"/>
  <c r="C594" i="1"/>
  <c r="B594" i="1"/>
  <c r="E593" i="1"/>
  <c r="D593" i="1"/>
  <c r="C593" i="1"/>
  <c r="B593" i="1"/>
  <c r="E592" i="1"/>
  <c r="D592" i="1"/>
  <c r="C592" i="1"/>
  <c r="B592" i="1"/>
  <c r="E591" i="1"/>
  <c r="D591" i="1"/>
  <c r="C591" i="1"/>
  <c r="B591" i="1"/>
  <c r="E590" i="1"/>
  <c r="D590" i="1"/>
  <c r="C590" i="1"/>
  <c r="B590" i="1"/>
  <c r="E589" i="1"/>
  <c r="D589" i="1"/>
  <c r="C589" i="1"/>
  <c r="B589" i="1"/>
  <c r="E588" i="1"/>
  <c r="D588" i="1"/>
  <c r="C588" i="1"/>
  <c r="B588" i="1"/>
  <c r="E587" i="1"/>
  <c r="D587" i="1"/>
  <c r="C587" i="1"/>
  <c r="B587" i="1"/>
  <c r="E586" i="1"/>
  <c r="D586" i="1"/>
  <c r="C586" i="1"/>
  <c r="B586" i="1"/>
  <c r="E585" i="1"/>
  <c r="D585" i="1"/>
  <c r="C585" i="1"/>
  <c r="B585" i="1"/>
  <c r="E584" i="1"/>
  <c r="D584" i="1"/>
  <c r="C584" i="1"/>
  <c r="B584" i="1"/>
  <c r="H579" i="1"/>
  <c r="G579" i="1"/>
  <c r="F549" i="1"/>
  <c r="F579" i="1" s="1"/>
  <c r="E549" i="1"/>
  <c r="D549" i="1"/>
  <c r="C549" i="1"/>
  <c r="C579" i="1" s="1"/>
  <c r="B549" i="1"/>
  <c r="B579" i="1" s="1"/>
  <c r="F548" i="1"/>
  <c r="E548" i="1"/>
  <c r="D548" i="1"/>
  <c r="C548" i="1"/>
  <c r="B548" i="1"/>
  <c r="F547" i="1"/>
  <c r="E547" i="1"/>
  <c r="D547" i="1"/>
  <c r="C547" i="1"/>
  <c r="B547" i="1"/>
  <c r="F545" i="1"/>
  <c r="E545" i="1"/>
  <c r="D545" i="1"/>
  <c r="C545" i="1"/>
  <c r="B545" i="1"/>
  <c r="F544" i="1"/>
  <c r="E544" i="1"/>
  <c r="D544" i="1"/>
  <c r="C544" i="1"/>
  <c r="B544" i="1"/>
  <c r="F543" i="1"/>
  <c r="E543" i="1"/>
  <c r="D543" i="1"/>
  <c r="C543" i="1"/>
  <c r="B543" i="1"/>
  <c r="F542" i="1"/>
  <c r="E542" i="1"/>
  <c r="D542" i="1"/>
  <c r="C542" i="1"/>
  <c r="B542" i="1"/>
  <c r="B572" i="1" s="1"/>
  <c r="F541" i="1"/>
  <c r="E541" i="1"/>
  <c r="D541" i="1"/>
  <c r="C541" i="1"/>
  <c r="B541" i="1"/>
  <c r="F540" i="1"/>
  <c r="E540" i="1"/>
  <c r="D540" i="1"/>
  <c r="C540" i="1"/>
  <c r="B540" i="1"/>
  <c r="F539" i="1"/>
  <c r="E539" i="1"/>
  <c r="D539" i="1"/>
  <c r="C539" i="1"/>
  <c r="B539" i="1"/>
  <c r="F538" i="1"/>
  <c r="E538" i="1"/>
  <c r="D538" i="1"/>
  <c r="C538" i="1"/>
  <c r="B538" i="1"/>
  <c r="F537" i="1"/>
  <c r="E537" i="1"/>
  <c r="D537" i="1"/>
  <c r="C537" i="1"/>
  <c r="B537" i="1"/>
  <c r="F536" i="1"/>
  <c r="E536" i="1"/>
  <c r="D536" i="1"/>
  <c r="C536" i="1"/>
  <c r="B536" i="1"/>
  <c r="F535" i="1"/>
  <c r="E535" i="1"/>
  <c r="D535" i="1"/>
  <c r="C535" i="1"/>
  <c r="B535" i="1"/>
  <c r="F534" i="1"/>
  <c r="E534" i="1"/>
  <c r="D534" i="1"/>
  <c r="C534" i="1"/>
  <c r="B534" i="1"/>
  <c r="B564" i="1" s="1"/>
  <c r="F533" i="1"/>
  <c r="E533" i="1"/>
  <c r="D533" i="1"/>
  <c r="C533" i="1"/>
  <c r="B533" i="1"/>
  <c r="F532" i="1"/>
  <c r="E532" i="1"/>
  <c r="D532" i="1"/>
  <c r="C532" i="1"/>
  <c r="B532" i="1"/>
  <c r="F531" i="1"/>
  <c r="E531" i="1"/>
  <c r="D531" i="1"/>
  <c r="C531" i="1"/>
  <c r="B531" i="1"/>
  <c r="F530" i="1"/>
  <c r="E530" i="1"/>
  <c r="D530" i="1"/>
  <c r="C530" i="1"/>
  <c r="B530" i="1"/>
  <c r="F529" i="1"/>
  <c r="E529" i="1"/>
  <c r="D529" i="1"/>
  <c r="C529" i="1"/>
  <c r="B529" i="1"/>
  <c r="F528" i="1"/>
  <c r="E528" i="1"/>
  <c r="D528" i="1"/>
  <c r="C528" i="1"/>
  <c r="B528" i="1"/>
  <c r="F527" i="1"/>
  <c r="E527" i="1"/>
  <c r="D527" i="1"/>
  <c r="C527" i="1"/>
  <c r="B527" i="1"/>
  <c r="F526" i="1"/>
  <c r="E526" i="1"/>
  <c r="D526" i="1"/>
  <c r="C526" i="1"/>
  <c r="B526" i="1"/>
  <c r="F525" i="1"/>
  <c r="E525" i="1"/>
  <c r="D525" i="1"/>
  <c r="C525" i="1"/>
  <c r="B525" i="1"/>
  <c r="F524" i="1"/>
  <c r="F554" i="1" s="1"/>
  <c r="E524" i="1"/>
  <c r="D524" i="1"/>
  <c r="C524" i="1"/>
  <c r="B524" i="1"/>
  <c r="F523" i="1"/>
  <c r="E523" i="1"/>
  <c r="D523" i="1"/>
  <c r="C523" i="1"/>
  <c r="B523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M493" i="1"/>
  <c r="L493" i="1"/>
  <c r="K493" i="1"/>
  <c r="J493" i="1"/>
  <c r="I493" i="1"/>
  <c r="I492" i="1" s="1"/>
  <c r="H493" i="1"/>
  <c r="G493" i="1"/>
  <c r="F493" i="1"/>
  <c r="F492" i="1" s="1"/>
  <c r="E493" i="1"/>
  <c r="D493" i="1"/>
  <c r="C493" i="1"/>
  <c r="B493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M481" i="1"/>
  <c r="L481" i="1"/>
  <c r="K481" i="1"/>
  <c r="J481" i="1"/>
  <c r="I481" i="1"/>
  <c r="H481" i="1"/>
  <c r="G481" i="1"/>
  <c r="F481" i="1"/>
  <c r="F480" i="1" s="1"/>
  <c r="F487" i="1" s="1"/>
  <c r="E481" i="1"/>
  <c r="D481" i="1"/>
  <c r="C481" i="1"/>
  <c r="B481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M428" i="1"/>
  <c r="L428" i="1"/>
  <c r="K428" i="1"/>
  <c r="J428" i="1"/>
  <c r="I428" i="1"/>
  <c r="H428" i="1"/>
  <c r="H442" i="1" s="1"/>
  <c r="G428" i="1"/>
  <c r="F428" i="1"/>
  <c r="E428" i="1"/>
  <c r="D428" i="1"/>
  <c r="C428" i="1"/>
  <c r="B428" i="1"/>
  <c r="B442" i="1" s="1"/>
  <c r="F422" i="1"/>
  <c r="E422" i="1"/>
  <c r="D422" i="1"/>
  <c r="C422" i="1"/>
  <c r="B422" i="1"/>
  <c r="F421" i="1"/>
  <c r="E421" i="1"/>
  <c r="D421" i="1"/>
  <c r="C421" i="1"/>
  <c r="B421" i="1"/>
  <c r="F420" i="1"/>
  <c r="E420" i="1"/>
  <c r="D420" i="1"/>
  <c r="C420" i="1"/>
  <c r="B420" i="1"/>
  <c r="F419" i="1"/>
  <c r="E419" i="1"/>
  <c r="D419" i="1"/>
  <c r="C419" i="1"/>
  <c r="B419" i="1"/>
  <c r="F418" i="1"/>
  <c r="E418" i="1"/>
  <c r="D418" i="1"/>
  <c r="C418" i="1"/>
  <c r="B418" i="1"/>
  <c r="F412" i="1"/>
  <c r="E412" i="1"/>
  <c r="D412" i="1"/>
  <c r="C412" i="1"/>
  <c r="B412" i="1"/>
  <c r="F411" i="1"/>
  <c r="E411" i="1"/>
  <c r="D411" i="1"/>
  <c r="C411" i="1"/>
  <c r="B411" i="1"/>
  <c r="F410" i="1"/>
  <c r="E410" i="1"/>
  <c r="D410" i="1"/>
  <c r="C410" i="1"/>
  <c r="B410" i="1"/>
  <c r="F409" i="1"/>
  <c r="E409" i="1"/>
  <c r="D409" i="1"/>
  <c r="C409" i="1"/>
  <c r="B409" i="1"/>
  <c r="F408" i="1"/>
  <c r="E408" i="1"/>
  <c r="D408" i="1"/>
  <c r="C408" i="1"/>
  <c r="B408" i="1"/>
  <c r="F402" i="1"/>
  <c r="E402" i="1"/>
  <c r="D402" i="1"/>
  <c r="C402" i="1"/>
  <c r="B402" i="1"/>
  <c r="F401" i="1"/>
  <c r="E401" i="1"/>
  <c r="D401" i="1"/>
  <c r="C401" i="1"/>
  <c r="B401" i="1"/>
  <c r="F400" i="1"/>
  <c r="E400" i="1"/>
  <c r="D400" i="1"/>
  <c r="C400" i="1"/>
  <c r="B400" i="1"/>
  <c r="F399" i="1"/>
  <c r="E399" i="1"/>
  <c r="D399" i="1"/>
  <c r="C399" i="1"/>
  <c r="B399" i="1"/>
  <c r="F393" i="1"/>
  <c r="E393" i="1"/>
  <c r="D393" i="1"/>
  <c r="C393" i="1"/>
  <c r="B393" i="1"/>
  <c r="F392" i="1"/>
  <c r="E392" i="1"/>
  <c r="D392" i="1"/>
  <c r="C392" i="1"/>
  <c r="B392" i="1"/>
  <c r="F391" i="1"/>
  <c r="E391" i="1"/>
  <c r="D391" i="1"/>
  <c r="C391" i="1"/>
  <c r="B391" i="1"/>
  <c r="F390" i="1"/>
  <c r="E390" i="1"/>
  <c r="D390" i="1"/>
  <c r="C390" i="1"/>
  <c r="B390" i="1"/>
  <c r="M385" i="1"/>
  <c r="L385" i="1"/>
  <c r="K385" i="1"/>
  <c r="J385" i="1"/>
  <c r="I385" i="1"/>
  <c r="F375" i="1"/>
  <c r="E375" i="1"/>
  <c r="D375" i="1"/>
  <c r="C375" i="1"/>
  <c r="B375" i="1"/>
  <c r="F374" i="1"/>
  <c r="E374" i="1"/>
  <c r="D374" i="1"/>
  <c r="C374" i="1"/>
  <c r="B374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F358" i="1"/>
  <c r="E358" i="1"/>
  <c r="D358" i="1"/>
  <c r="C358" i="1"/>
  <c r="B358" i="1"/>
  <c r="F357" i="1"/>
  <c r="E357" i="1"/>
  <c r="D357" i="1"/>
  <c r="C357" i="1"/>
  <c r="B357" i="1"/>
  <c r="E356" i="1"/>
  <c r="D356" i="1"/>
  <c r="C356" i="1"/>
  <c r="B356" i="1"/>
  <c r="E355" i="1"/>
  <c r="D355" i="1"/>
  <c r="C355" i="1"/>
  <c r="B355" i="1"/>
  <c r="F352" i="1"/>
  <c r="E352" i="1"/>
  <c r="D352" i="1"/>
  <c r="C352" i="1"/>
  <c r="B352" i="1"/>
  <c r="F351" i="1"/>
  <c r="E351" i="1"/>
  <c r="D351" i="1"/>
  <c r="C351" i="1"/>
  <c r="B351" i="1"/>
  <c r="F350" i="1"/>
  <c r="E350" i="1"/>
  <c r="D350" i="1"/>
  <c r="C350" i="1"/>
  <c r="B350" i="1"/>
  <c r="F349" i="1"/>
  <c r="E349" i="1"/>
  <c r="D349" i="1"/>
  <c r="C349" i="1"/>
  <c r="B349" i="1"/>
  <c r="M340" i="1"/>
  <c r="M375" i="1" s="1"/>
  <c r="L340" i="1"/>
  <c r="L375" i="1" s="1"/>
  <c r="K340" i="1"/>
  <c r="K375" i="1" s="1"/>
  <c r="J340" i="1"/>
  <c r="J375" i="1" s="1"/>
  <c r="I340" i="1"/>
  <c r="I358" i="1" s="1"/>
  <c r="H340" i="1"/>
  <c r="H358" i="1" s="1"/>
  <c r="G340" i="1"/>
  <c r="G375" i="1" s="1"/>
  <c r="M339" i="1"/>
  <c r="L339" i="1"/>
  <c r="L374" i="1" s="1"/>
  <c r="K339" i="1"/>
  <c r="J339" i="1"/>
  <c r="I339" i="1"/>
  <c r="I374" i="1" s="1"/>
  <c r="H339" i="1"/>
  <c r="H374" i="1" s="1"/>
  <c r="G339" i="1"/>
  <c r="G374" i="1" s="1"/>
  <c r="G373" i="1" s="1"/>
  <c r="F338" i="1"/>
  <c r="F308" i="1" s="1"/>
  <c r="E338" i="1"/>
  <c r="E308" i="1" s="1"/>
  <c r="D338" i="1"/>
  <c r="D308" i="1" s="1"/>
  <c r="C338" i="1"/>
  <c r="C308" i="1" s="1"/>
  <c r="B338" i="1"/>
  <c r="B308" i="1" s="1"/>
  <c r="M336" i="1"/>
  <c r="L336" i="1"/>
  <c r="K336" i="1"/>
  <c r="J336" i="1"/>
  <c r="I336" i="1"/>
  <c r="H336" i="1"/>
  <c r="G336" i="1"/>
  <c r="F336" i="1"/>
  <c r="E336" i="1"/>
  <c r="D336" i="1"/>
  <c r="C336" i="1"/>
  <c r="B336" i="1"/>
  <c r="M334" i="1"/>
  <c r="M357" i="1" s="1"/>
  <c r="L334" i="1"/>
  <c r="L357" i="1" s="1"/>
  <c r="K334" i="1"/>
  <c r="K357" i="1" s="1"/>
  <c r="J334" i="1"/>
  <c r="J357" i="1" s="1"/>
  <c r="I334" i="1"/>
  <c r="I357" i="1" s="1"/>
  <c r="H334" i="1"/>
  <c r="H357" i="1" s="1"/>
  <c r="G334" i="1"/>
  <c r="G357" i="1" s="1"/>
  <c r="M333" i="1"/>
  <c r="M351" i="1" s="1"/>
  <c r="L333" i="1"/>
  <c r="K333" i="1"/>
  <c r="K351" i="1" s="1"/>
  <c r="J333" i="1"/>
  <c r="I333" i="1"/>
  <c r="H333" i="1"/>
  <c r="H351" i="1" s="1"/>
  <c r="G333" i="1"/>
  <c r="G351" i="1" s="1"/>
  <c r="F369" i="1"/>
  <c r="E332" i="1"/>
  <c r="E369" i="1" s="1"/>
  <c r="D332" i="1"/>
  <c r="D369" i="1" s="1"/>
  <c r="C332" i="1"/>
  <c r="C369" i="1" s="1"/>
  <c r="B332" i="1"/>
  <c r="F323" i="1"/>
  <c r="E323" i="1"/>
  <c r="D323" i="1"/>
  <c r="C323" i="1"/>
  <c r="B323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F312" i="1"/>
  <c r="E312" i="1"/>
  <c r="D312" i="1"/>
  <c r="C312" i="1"/>
  <c r="B312" i="1"/>
  <c r="F311" i="1"/>
  <c r="E311" i="1"/>
  <c r="D311" i="1"/>
  <c r="C311" i="1"/>
  <c r="B311" i="1"/>
  <c r="F306" i="1"/>
  <c r="E306" i="1"/>
  <c r="D306" i="1"/>
  <c r="C306" i="1"/>
  <c r="B306" i="1"/>
  <c r="F304" i="1"/>
  <c r="E297" i="1"/>
  <c r="D297" i="1"/>
  <c r="C297" i="1"/>
  <c r="B297" i="1"/>
  <c r="E296" i="1"/>
  <c r="D296" i="1"/>
  <c r="C296" i="1"/>
  <c r="B296" i="1"/>
  <c r="E295" i="1"/>
  <c r="D295" i="1"/>
  <c r="C295" i="1"/>
  <c r="B295" i="1"/>
  <c r="F293" i="1"/>
  <c r="E293" i="1"/>
  <c r="D293" i="1"/>
  <c r="C293" i="1"/>
  <c r="B293" i="1"/>
  <c r="F292" i="1"/>
  <c r="E292" i="1"/>
  <c r="D292" i="1"/>
  <c r="C292" i="1"/>
  <c r="B292" i="1"/>
  <c r="F290" i="1"/>
  <c r="E290" i="1"/>
  <c r="D290" i="1"/>
  <c r="C290" i="1"/>
  <c r="B290" i="1"/>
  <c r="F289" i="1"/>
  <c r="E289" i="1"/>
  <c r="D289" i="1"/>
  <c r="C289" i="1"/>
  <c r="B289" i="1"/>
  <c r="F286" i="1"/>
  <c r="E286" i="1"/>
  <c r="D286" i="1"/>
  <c r="C286" i="1"/>
  <c r="B286" i="1"/>
  <c r="F285" i="1"/>
  <c r="E285" i="1"/>
  <c r="D285" i="1"/>
  <c r="C285" i="1"/>
  <c r="B285" i="1"/>
  <c r="M278" i="1"/>
  <c r="L278" i="1"/>
  <c r="G278" i="1"/>
  <c r="M277" i="1"/>
  <c r="L277" i="1"/>
  <c r="K277" i="1"/>
  <c r="J277" i="1"/>
  <c r="I277" i="1"/>
  <c r="H277" i="1"/>
  <c r="G277" i="1"/>
  <c r="M276" i="1"/>
  <c r="L276" i="1"/>
  <c r="K276" i="1"/>
  <c r="J276" i="1"/>
  <c r="I276" i="1"/>
  <c r="G276" i="1"/>
  <c r="F275" i="1"/>
  <c r="E275" i="1"/>
  <c r="D275" i="1"/>
  <c r="C275" i="1"/>
  <c r="B275" i="1"/>
  <c r="M274" i="1"/>
  <c r="L274" i="1"/>
  <c r="K274" i="1"/>
  <c r="J274" i="1"/>
  <c r="I274" i="1"/>
  <c r="G274" i="1"/>
  <c r="M273" i="1"/>
  <c r="L273" i="1"/>
  <c r="K273" i="1"/>
  <c r="J273" i="1"/>
  <c r="I273" i="1"/>
  <c r="H273" i="1"/>
  <c r="G273" i="1"/>
  <c r="F272" i="1"/>
  <c r="E272" i="1"/>
  <c r="D272" i="1"/>
  <c r="C272" i="1"/>
  <c r="B272" i="1"/>
  <c r="M271" i="1"/>
  <c r="L271" i="1"/>
  <c r="K271" i="1"/>
  <c r="J271" i="1"/>
  <c r="I271" i="1"/>
  <c r="H271" i="1"/>
  <c r="G271" i="1"/>
  <c r="M270" i="1"/>
  <c r="L270" i="1"/>
  <c r="K270" i="1"/>
  <c r="J270" i="1"/>
  <c r="I270" i="1"/>
  <c r="H270" i="1"/>
  <c r="G270" i="1"/>
  <c r="M269" i="1"/>
  <c r="M20" i="1" s="1"/>
  <c r="L269" i="1"/>
  <c r="K269" i="1"/>
  <c r="K20" i="1" s="1"/>
  <c r="J269" i="1"/>
  <c r="J20" i="1" s="1"/>
  <c r="I269" i="1"/>
  <c r="I20" i="1" s="1"/>
  <c r="H269" i="1"/>
  <c r="H20" i="1" s="1"/>
  <c r="G269" i="1"/>
  <c r="G20" i="1" s="1"/>
  <c r="F269" i="1"/>
  <c r="F268" i="1" s="1"/>
  <c r="F21" i="1" s="1"/>
  <c r="E269" i="1"/>
  <c r="E288" i="1" s="1"/>
  <c r="D269" i="1"/>
  <c r="C269" i="1"/>
  <c r="C288" i="1" s="1"/>
  <c r="B269" i="1"/>
  <c r="B288" i="1" s="1"/>
  <c r="M267" i="1"/>
  <c r="L267" i="1"/>
  <c r="K267" i="1"/>
  <c r="J267" i="1"/>
  <c r="I267" i="1"/>
  <c r="H267" i="1"/>
  <c r="G267" i="1"/>
  <c r="M266" i="1"/>
  <c r="L266" i="1"/>
  <c r="K266" i="1"/>
  <c r="J266" i="1"/>
  <c r="G266" i="1"/>
  <c r="M265" i="1"/>
  <c r="L265" i="1"/>
  <c r="K265" i="1"/>
  <c r="J265" i="1"/>
  <c r="I265" i="1"/>
  <c r="H265" i="1"/>
  <c r="G265" i="1"/>
  <c r="F264" i="1"/>
  <c r="E264" i="1"/>
  <c r="D264" i="1"/>
  <c r="C264" i="1"/>
  <c r="B264" i="1"/>
  <c r="L259" i="1"/>
  <c r="J297" i="1"/>
  <c r="H259" i="1"/>
  <c r="G259" i="1"/>
  <c r="F259" i="1"/>
  <c r="F297" i="1" s="1"/>
  <c r="M258" i="1"/>
  <c r="L258" i="1"/>
  <c r="L356" i="1" s="1"/>
  <c r="K258" i="1"/>
  <c r="J258" i="1"/>
  <c r="J356" i="1" s="1"/>
  <c r="I258" i="1"/>
  <c r="H258" i="1"/>
  <c r="H356" i="1" s="1"/>
  <c r="G258" i="1"/>
  <c r="F258" i="1"/>
  <c r="F356" i="1" s="1"/>
  <c r="M257" i="1"/>
  <c r="M355" i="1" s="1"/>
  <c r="L257" i="1"/>
  <c r="K257" i="1"/>
  <c r="K355" i="1" s="1"/>
  <c r="J257" i="1"/>
  <c r="J355" i="1" s="1"/>
  <c r="I257" i="1"/>
  <c r="I256" i="1" s="1"/>
  <c r="H257" i="1"/>
  <c r="H295" i="1" s="1"/>
  <c r="G257" i="1"/>
  <c r="F257" i="1"/>
  <c r="F295" i="1" s="1"/>
  <c r="E256" i="1"/>
  <c r="D256" i="1"/>
  <c r="C256" i="1"/>
  <c r="B256" i="1"/>
  <c r="M255" i="1"/>
  <c r="L255" i="1"/>
  <c r="L350" i="1" s="1"/>
  <c r="K255" i="1"/>
  <c r="J255" i="1"/>
  <c r="J350" i="1" s="1"/>
  <c r="I255" i="1"/>
  <c r="H255" i="1"/>
  <c r="H350" i="1" s="1"/>
  <c r="G255" i="1"/>
  <c r="M254" i="1"/>
  <c r="L254" i="1"/>
  <c r="L349" i="1" s="1"/>
  <c r="K254" i="1"/>
  <c r="J254" i="1"/>
  <c r="I254" i="1"/>
  <c r="H254" i="1"/>
  <c r="H349" i="1" s="1"/>
  <c r="G254" i="1"/>
  <c r="G349" i="1" s="1"/>
  <c r="F253" i="1"/>
  <c r="E253" i="1"/>
  <c r="D253" i="1"/>
  <c r="C253" i="1"/>
  <c r="B253" i="1"/>
  <c r="B291" i="1" s="1"/>
  <c r="M252" i="1"/>
  <c r="L252" i="1"/>
  <c r="K252" i="1"/>
  <c r="J252" i="1"/>
  <c r="I252" i="1"/>
  <c r="H252" i="1"/>
  <c r="G252" i="1"/>
  <c r="M251" i="1"/>
  <c r="M323" i="1" s="1"/>
  <c r="L251" i="1"/>
  <c r="L323" i="1" s="1"/>
  <c r="K251" i="1"/>
  <c r="J251" i="1"/>
  <c r="J323" i="1" s="1"/>
  <c r="I251" i="1"/>
  <c r="H251" i="1"/>
  <c r="G251" i="1"/>
  <c r="M250" i="1"/>
  <c r="M12" i="1" s="1"/>
  <c r="L250" i="1"/>
  <c r="L12" i="1" s="1"/>
  <c r="K250" i="1"/>
  <c r="K12" i="1" s="1"/>
  <c r="J250" i="1"/>
  <c r="J12" i="1" s="1"/>
  <c r="I250" i="1"/>
  <c r="I12" i="1" s="1"/>
  <c r="H250" i="1"/>
  <c r="H12" i="1" s="1"/>
  <c r="G250" i="1"/>
  <c r="G12" i="1" s="1"/>
  <c r="F249" i="1"/>
  <c r="E249" i="1"/>
  <c r="D249" i="1"/>
  <c r="D13" i="1" s="1"/>
  <c r="C249" i="1"/>
  <c r="C13" i="1" s="1"/>
  <c r="B249" i="1"/>
  <c r="M248" i="1"/>
  <c r="L248" i="1"/>
  <c r="L312" i="1" s="1"/>
  <c r="K248" i="1"/>
  <c r="J248" i="1"/>
  <c r="J312" i="1" s="1"/>
  <c r="I248" i="1"/>
  <c r="H248" i="1"/>
  <c r="H312" i="1" s="1"/>
  <c r="G248" i="1"/>
  <c r="G312" i="1" s="1"/>
  <c r="M247" i="1"/>
  <c r="M15" i="1" s="1"/>
  <c r="L247" i="1"/>
  <c r="L15" i="1" s="1"/>
  <c r="K247" i="1"/>
  <c r="K311" i="1" s="1"/>
  <c r="J247" i="1"/>
  <c r="J311" i="1" s="1"/>
  <c r="I247" i="1"/>
  <c r="I15" i="1" s="1"/>
  <c r="H247" i="1"/>
  <c r="H15" i="1" s="1"/>
  <c r="G247" i="1"/>
  <c r="G15" i="1" s="1"/>
  <c r="M246" i="1"/>
  <c r="M310" i="1" s="1"/>
  <c r="L246" i="1"/>
  <c r="L310" i="1" s="1"/>
  <c r="K246" i="1"/>
  <c r="K14" i="1" s="1"/>
  <c r="J246" i="1"/>
  <c r="J310" i="1" s="1"/>
  <c r="I246" i="1"/>
  <c r="I14" i="1" s="1"/>
  <c r="H246" i="1"/>
  <c r="H14" i="1" s="1"/>
  <c r="G246" i="1"/>
  <c r="G14" i="1" s="1"/>
  <c r="F246" i="1"/>
  <c r="F14" i="1" s="1"/>
  <c r="E246" i="1"/>
  <c r="E310" i="1" s="1"/>
  <c r="D246" i="1"/>
  <c r="D310" i="1" s="1"/>
  <c r="C246" i="1"/>
  <c r="C245" i="1" s="1"/>
  <c r="B246" i="1"/>
  <c r="B310" i="1" s="1"/>
  <c r="F205" i="1"/>
  <c r="E205" i="1"/>
  <c r="D205" i="1"/>
  <c r="C205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M172" i="1"/>
  <c r="L172" i="1"/>
  <c r="K172" i="1"/>
  <c r="J172" i="1"/>
  <c r="I172" i="1"/>
  <c r="G172" i="1"/>
  <c r="M170" i="1"/>
  <c r="L170" i="1"/>
  <c r="K170" i="1"/>
  <c r="J170" i="1"/>
  <c r="I170" i="1"/>
  <c r="H170" i="1"/>
  <c r="G170" i="1"/>
  <c r="G203" i="1" s="1"/>
  <c r="M169" i="1"/>
  <c r="L169" i="1"/>
  <c r="K169" i="1"/>
  <c r="J169" i="1"/>
  <c r="I169" i="1"/>
  <c r="I136" i="1" s="1"/>
  <c r="H169" i="1"/>
  <c r="G169" i="1"/>
  <c r="M168" i="1"/>
  <c r="L168" i="1"/>
  <c r="K168" i="1"/>
  <c r="K135" i="1" s="1"/>
  <c r="J168" i="1"/>
  <c r="I168" i="1"/>
  <c r="H168" i="1"/>
  <c r="G168" i="1"/>
  <c r="M167" i="1"/>
  <c r="L167" i="1"/>
  <c r="K167" i="1"/>
  <c r="J167" i="1"/>
  <c r="I167" i="1"/>
  <c r="H167" i="1"/>
  <c r="G167" i="1"/>
  <c r="G200" i="1" s="1"/>
  <c r="M166" i="1"/>
  <c r="L166" i="1"/>
  <c r="K166" i="1"/>
  <c r="J166" i="1"/>
  <c r="I166" i="1"/>
  <c r="H166" i="1"/>
  <c r="G166" i="1"/>
  <c r="G199" i="1" s="1"/>
  <c r="M165" i="1"/>
  <c r="L165" i="1"/>
  <c r="K165" i="1"/>
  <c r="J165" i="1"/>
  <c r="I165" i="1"/>
  <c r="H165" i="1"/>
  <c r="G165" i="1"/>
  <c r="M164" i="1"/>
  <c r="L164" i="1"/>
  <c r="K164" i="1"/>
  <c r="J164" i="1"/>
  <c r="I164" i="1"/>
  <c r="H164" i="1"/>
  <c r="G164" i="1"/>
  <c r="G197" i="1" s="1"/>
  <c r="M163" i="1"/>
  <c r="L163" i="1"/>
  <c r="K163" i="1"/>
  <c r="K130" i="1" s="1"/>
  <c r="J163" i="1"/>
  <c r="I163" i="1"/>
  <c r="H163" i="1"/>
  <c r="G163" i="1"/>
  <c r="G196" i="1" s="1"/>
  <c r="M162" i="1"/>
  <c r="L162" i="1"/>
  <c r="K162" i="1"/>
  <c r="K129" i="1" s="1"/>
  <c r="J162" i="1"/>
  <c r="J129" i="1" s="1"/>
  <c r="I162" i="1"/>
  <c r="H162" i="1"/>
  <c r="G162" i="1"/>
  <c r="M161" i="1"/>
  <c r="L161" i="1"/>
  <c r="K161" i="1"/>
  <c r="J161" i="1"/>
  <c r="I161" i="1"/>
  <c r="H161" i="1"/>
  <c r="G161" i="1"/>
  <c r="G194" i="1" s="1"/>
  <c r="M160" i="1"/>
  <c r="L160" i="1"/>
  <c r="K160" i="1"/>
  <c r="K127" i="1" s="1"/>
  <c r="J160" i="1"/>
  <c r="I160" i="1"/>
  <c r="H160" i="1"/>
  <c r="G160" i="1"/>
  <c r="M159" i="1"/>
  <c r="L159" i="1"/>
  <c r="K159" i="1"/>
  <c r="J159" i="1"/>
  <c r="I159" i="1"/>
  <c r="H159" i="1"/>
  <c r="G159" i="1"/>
  <c r="G192" i="1" s="1"/>
  <c r="M158" i="1"/>
  <c r="L158" i="1"/>
  <c r="K158" i="1"/>
  <c r="J158" i="1"/>
  <c r="I158" i="1"/>
  <c r="H158" i="1"/>
  <c r="G158" i="1"/>
  <c r="G191" i="1" s="1"/>
  <c r="M157" i="1"/>
  <c r="L157" i="1"/>
  <c r="K157" i="1"/>
  <c r="J157" i="1"/>
  <c r="I157" i="1"/>
  <c r="H157" i="1"/>
  <c r="G157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G422" i="1" s="1"/>
  <c r="M154" i="1"/>
  <c r="L154" i="1"/>
  <c r="K154" i="1"/>
  <c r="K421" i="1" s="1"/>
  <c r="J154" i="1"/>
  <c r="J421" i="1" s="1"/>
  <c r="I154" i="1"/>
  <c r="H154" i="1"/>
  <c r="G154" i="1"/>
  <c r="G187" i="1" s="1"/>
  <c r="M153" i="1"/>
  <c r="M420" i="1" s="1"/>
  <c r="L153" i="1"/>
  <c r="K153" i="1"/>
  <c r="J153" i="1"/>
  <c r="J420" i="1" s="1"/>
  <c r="I153" i="1"/>
  <c r="H153" i="1"/>
  <c r="G153" i="1"/>
  <c r="G420" i="1" s="1"/>
  <c r="M152" i="1"/>
  <c r="L152" i="1"/>
  <c r="K152" i="1"/>
  <c r="J152" i="1"/>
  <c r="I152" i="1"/>
  <c r="I419" i="1" s="1"/>
  <c r="H152" i="1"/>
  <c r="G152" i="1"/>
  <c r="M151" i="1"/>
  <c r="M418" i="1" s="1"/>
  <c r="L151" i="1"/>
  <c r="K151" i="1"/>
  <c r="J151" i="1"/>
  <c r="I151" i="1"/>
  <c r="H151" i="1"/>
  <c r="G151" i="1"/>
  <c r="G418" i="1" s="1"/>
  <c r="F150" i="1"/>
  <c r="E150" i="1"/>
  <c r="D150" i="1"/>
  <c r="C150" i="1"/>
  <c r="B150" i="1"/>
  <c r="J402" i="1"/>
  <c r="I402" i="1"/>
  <c r="G182" i="1"/>
  <c r="M401" i="1"/>
  <c r="L180" i="1"/>
  <c r="K400" i="1"/>
  <c r="J114" i="1"/>
  <c r="G180" i="1"/>
  <c r="J399" i="1"/>
  <c r="I113" i="1"/>
  <c r="G399" i="1"/>
  <c r="D145" i="1"/>
  <c r="C145" i="1"/>
  <c r="B145" i="1"/>
  <c r="F139" i="1"/>
  <c r="E139" i="1"/>
  <c r="D139" i="1"/>
  <c r="C139" i="1"/>
  <c r="B139" i="1"/>
  <c r="F137" i="1"/>
  <c r="E137" i="1"/>
  <c r="D137" i="1"/>
  <c r="C137" i="1"/>
  <c r="B137" i="1"/>
  <c r="F136" i="1"/>
  <c r="E136" i="1"/>
  <c r="D136" i="1"/>
  <c r="C136" i="1"/>
  <c r="B136" i="1"/>
  <c r="F135" i="1"/>
  <c r="E135" i="1"/>
  <c r="D135" i="1"/>
  <c r="C135" i="1"/>
  <c r="B135" i="1"/>
  <c r="F134" i="1"/>
  <c r="E134" i="1"/>
  <c r="D134" i="1"/>
  <c r="C134" i="1"/>
  <c r="B134" i="1"/>
  <c r="F133" i="1"/>
  <c r="E133" i="1"/>
  <c r="D133" i="1"/>
  <c r="C133" i="1"/>
  <c r="B133" i="1"/>
  <c r="F132" i="1"/>
  <c r="E132" i="1"/>
  <c r="D132" i="1"/>
  <c r="C132" i="1"/>
  <c r="B132" i="1"/>
  <c r="F131" i="1"/>
  <c r="E131" i="1"/>
  <c r="D131" i="1"/>
  <c r="C131" i="1"/>
  <c r="B131" i="1"/>
  <c r="F130" i="1"/>
  <c r="E130" i="1"/>
  <c r="D130" i="1"/>
  <c r="C130" i="1"/>
  <c r="B130" i="1"/>
  <c r="F129" i="1"/>
  <c r="E129" i="1"/>
  <c r="D129" i="1"/>
  <c r="C129" i="1"/>
  <c r="B129" i="1"/>
  <c r="F128" i="1"/>
  <c r="E128" i="1"/>
  <c r="D128" i="1"/>
  <c r="C128" i="1"/>
  <c r="B128" i="1"/>
  <c r="F127" i="1"/>
  <c r="E127" i="1"/>
  <c r="D127" i="1"/>
  <c r="C127" i="1"/>
  <c r="B127" i="1"/>
  <c r="F126" i="1"/>
  <c r="E126" i="1"/>
  <c r="D126" i="1"/>
  <c r="C126" i="1"/>
  <c r="B126" i="1"/>
  <c r="F125" i="1"/>
  <c r="E125" i="1"/>
  <c r="D125" i="1"/>
  <c r="C125" i="1"/>
  <c r="B125" i="1"/>
  <c r="F124" i="1"/>
  <c r="E124" i="1"/>
  <c r="D124" i="1"/>
  <c r="C124" i="1"/>
  <c r="B124" i="1"/>
  <c r="F122" i="1"/>
  <c r="E122" i="1"/>
  <c r="D122" i="1"/>
  <c r="C122" i="1"/>
  <c r="B122" i="1"/>
  <c r="F121" i="1"/>
  <c r="E121" i="1"/>
  <c r="D121" i="1"/>
  <c r="C121" i="1"/>
  <c r="B121" i="1"/>
  <c r="F120" i="1"/>
  <c r="E120" i="1"/>
  <c r="D120" i="1"/>
  <c r="C120" i="1"/>
  <c r="B120" i="1"/>
  <c r="F119" i="1"/>
  <c r="E119" i="1"/>
  <c r="D119" i="1"/>
  <c r="C119" i="1"/>
  <c r="B119" i="1"/>
  <c r="F118" i="1"/>
  <c r="E118" i="1"/>
  <c r="D118" i="1"/>
  <c r="C118" i="1"/>
  <c r="B118" i="1"/>
  <c r="H116" i="1"/>
  <c r="F116" i="1"/>
  <c r="E116" i="1"/>
  <c r="D116" i="1"/>
  <c r="C116" i="1"/>
  <c r="B116" i="1"/>
  <c r="G115" i="1"/>
  <c r="F115" i="1"/>
  <c r="E115" i="1"/>
  <c r="D115" i="1"/>
  <c r="C115" i="1"/>
  <c r="B115" i="1"/>
  <c r="F114" i="1"/>
  <c r="E114" i="1"/>
  <c r="D114" i="1"/>
  <c r="C114" i="1"/>
  <c r="B114" i="1"/>
  <c r="F113" i="1"/>
  <c r="E113" i="1"/>
  <c r="D113" i="1"/>
  <c r="C113" i="1"/>
  <c r="B113" i="1"/>
  <c r="M73" i="1"/>
  <c r="L73" i="1"/>
  <c r="K73" i="1"/>
  <c r="J73" i="1"/>
  <c r="I73" i="1"/>
  <c r="H73" i="1"/>
  <c r="H306" i="1" s="1"/>
  <c r="G73" i="1"/>
  <c r="M71" i="1"/>
  <c r="L71" i="1"/>
  <c r="J137" i="1"/>
  <c r="H71" i="1"/>
  <c r="G71" i="1"/>
  <c r="M70" i="1"/>
  <c r="L70" i="1"/>
  <c r="H70" i="1"/>
  <c r="G70" i="1"/>
  <c r="M69" i="1"/>
  <c r="L69" i="1"/>
  <c r="H69" i="1"/>
  <c r="G69" i="1"/>
  <c r="M68" i="1"/>
  <c r="L68" i="1"/>
  <c r="H68" i="1"/>
  <c r="G68" i="1"/>
  <c r="M67" i="1"/>
  <c r="L67" i="1"/>
  <c r="H67" i="1"/>
  <c r="G67" i="1"/>
  <c r="M66" i="1"/>
  <c r="L66" i="1"/>
  <c r="H66" i="1"/>
  <c r="G66" i="1"/>
  <c r="M65" i="1"/>
  <c r="L65" i="1"/>
  <c r="H65" i="1"/>
  <c r="G65" i="1"/>
  <c r="M64" i="1"/>
  <c r="L64" i="1"/>
  <c r="H64" i="1"/>
  <c r="G64" i="1"/>
  <c r="M63" i="1"/>
  <c r="L63" i="1"/>
  <c r="H63" i="1"/>
  <c r="G63" i="1"/>
  <c r="M62" i="1"/>
  <c r="L62" i="1"/>
  <c r="H62" i="1"/>
  <c r="G62" i="1"/>
  <c r="M61" i="1"/>
  <c r="L61" i="1"/>
  <c r="H61" i="1"/>
  <c r="G61" i="1"/>
  <c r="M60" i="1"/>
  <c r="L60" i="1"/>
  <c r="H60" i="1"/>
  <c r="G60" i="1"/>
  <c r="M59" i="1"/>
  <c r="L59" i="1"/>
  <c r="H59" i="1"/>
  <c r="G59" i="1"/>
  <c r="M58" i="1"/>
  <c r="L58" i="1"/>
  <c r="H58" i="1"/>
  <c r="G58" i="1"/>
  <c r="F57" i="1"/>
  <c r="E57" i="1"/>
  <c r="D57" i="1"/>
  <c r="C57" i="1"/>
  <c r="B57" i="1"/>
  <c r="M56" i="1"/>
  <c r="L56" i="1"/>
  <c r="K56" i="1"/>
  <c r="J56" i="1"/>
  <c r="I56" i="1"/>
  <c r="I412" i="1" s="1"/>
  <c r="H56" i="1"/>
  <c r="G56" i="1"/>
  <c r="G412" i="1" s="1"/>
  <c r="M55" i="1"/>
  <c r="M411" i="1" s="1"/>
  <c r="L55" i="1"/>
  <c r="K55" i="1"/>
  <c r="K411" i="1" s="1"/>
  <c r="J55" i="1"/>
  <c r="I55" i="1"/>
  <c r="H55" i="1"/>
  <c r="G55" i="1"/>
  <c r="G411" i="1" s="1"/>
  <c r="L54" i="1"/>
  <c r="K54" i="1"/>
  <c r="J54" i="1"/>
  <c r="I54" i="1"/>
  <c r="I410" i="1" s="1"/>
  <c r="H54" i="1"/>
  <c r="H410" i="1" s="1"/>
  <c r="G54" i="1"/>
  <c r="M53" i="1"/>
  <c r="M409" i="1" s="1"/>
  <c r="L53" i="1"/>
  <c r="L409" i="1" s="1"/>
  <c r="K53" i="1"/>
  <c r="J53" i="1"/>
  <c r="I53" i="1"/>
  <c r="H53" i="1"/>
  <c r="G53" i="1"/>
  <c r="G409" i="1" s="1"/>
  <c r="M52" i="1"/>
  <c r="L52" i="1"/>
  <c r="K52" i="1"/>
  <c r="J52" i="1"/>
  <c r="I52" i="1"/>
  <c r="H52" i="1"/>
  <c r="H408" i="1" s="1"/>
  <c r="G52" i="1"/>
  <c r="F51" i="1"/>
  <c r="E51" i="1"/>
  <c r="D51" i="1"/>
  <c r="C51" i="1"/>
  <c r="B51" i="1"/>
  <c r="M393" i="1"/>
  <c r="K392" i="1"/>
  <c r="I392" i="1"/>
  <c r="G392" i="1"/>
  <c r="M391" i="1"/>
  <c r="K391" i="1"/>
  <c r="J391" i="1"/>
  <c r="G391" i="1"/>
  <c r="K390" i="1"/>
  <c r="I390" i="1"/>
  <c r="G390" i="1"/>
  <c r="M46" i="1"/>
  <c r="L46" i="1"/>
  <c r="F46" i="1"/>
  <c r="E46" i="1"/>
  <c r="D46" i="1"/>
  <c r="C46" i="1"/>
  <c r="B46" i="1"/>
  <c r="L20" i="1"/>
  <c r="D20" i="1"/>
  <c r="F15" i="1"/>
  <c r="E15" i="1"/>
  <c r="D15" i="1"/>
  <c r="C15" i="1"/>
  <c r="B15" i="1"/>
  <c r="F12" i="1"/>
  <c r="E12" i="1"/>
  <c r="D12" i="1"/>
  <c r="C12" i="1"/>
  <c r="B12" i="1"/>
  <c r="J354" i="1" l="1"/>
  <c r="B556" i="1"/>
  <c r="J480" i="1"/>
  <c r="J487" i="1" s="1"/>
  <c r="B480" i="1"/>
  <c r="B487" i="1" s="1"/>
  <c r="D555" i="1"/>
  <c r="F562" i="1"/>
  <c r="D572" i="1"/>
  <c r="D564" i="1"/>
  <c r="D578" i="1"/>
  <c r="L373" i="1"/>
  <c r="D563" i="1"/>
  <c r="D571" i="1"/>
  <c r="D556" i="1"/>
  <c r="F570" i="1"/>
  <c r="J442" i="1"/>
  <c r="D304" i="1"/>
  <c r="E559" i="1"/>
  <c r="E567" i="1"/>
  <c r="E575" i="1"/>
  <c r="E556" i="1"/>
  <c r="E564" i="1"/>
  <c r="E572" i="1"/>
  <c r="F501" i="1"/>
  <c r="I501" i="1"/>
  <c r="J15" i="1"/>
  <c r="J292" i="1"/>
  <c r="K293" i="1"/>
  <c r="M129" i="1"/>
  <c r="C556" i="1"/>
  <c r="F557" i="1"/>
  <c r="C564" i="1"/>
  <c r="F565" i="1"/>
  <c r="C572" i="1"/>
  <c r="F573" i="1"/>
  <c r="F559" i="1"/>
  <c r="F567" i="1"/>
  <c r="F556" i="1"/>
  <c r="F564" i="1"/>
  <c r="F572" i="1"/>
  <c r="F20" i="1"/>
  <c r="L130" i="1"/>
  <c r="M137" i="1"/>
  <c r="J272" i="1"/>
  <c r="F553" i="1"/>
  <c r="F561" i="1"/>
  <c r="F569" i="1"/>
  <c r="I480" i="1"/>
  <c r="I487" i="1" s="1"/>
  <c r="F558" i="1"/>
  <c r="F566" i="1"/>
  <c r="F574" i="1"/>
  <c r="F555" i="1"/>
  <c r="F563" i="1"/>
  <c r="F571" i="1"/>
  <c r="G131" i="1"/>
  <c r="C14" i="1"/>
  <c r="H124" i="1"/>
  <c r="F287" i="1"/>
  <c r="G289" i="1"/>
  <c r="D291" i="1"/>
  <c r="I275" i="1"/>
  <c r="I294" i="1" s="1"/>
  <c r="F577" i="1"/>
  <c r="J14" i="1"/>
  <c r="L193" i="1"/>
  <c r="H197" i="1"/>
  <c r="J199" i="1"/>
  <c r="K15" i="1"/>
  <c r="E373" i="1"/>
  <c r="L492" i="1"/>
  <c r="D354" i="1"/>
  <c r="B14" i="1"/>
  <c r="B373" i="1"/>
  <c r="L196" i="1"/>
  <c r="I201" i="1"/>
  <c r="J202" i="1"/>
  <c r="M264" i="1"/>
  <c r="E117" i="1"/>
  <c r="B72" i="1"/>
  <c r="B40" i="1" s="1"/>
  <c r="D348" i="1"/>
  <c r="D353" i="1" s="1"/>
  <c r="C354" i="1"/>
  <c r="E348" i="1"/>
  <c r="E353" i="1" s="1"/>
  <c r="B20" i="1"/>
  <c r="K289" i="1"/>
  <c r="E354" i="1"/>
  <c r="D373" i="1"/>
  <c r="J264" i="1"/>
  <c r="B554" i="1"/>
  <c r="B562" i="1"/>
  <c r="B570" i="1"/>
  <c r="B577" i="1"/>
  <c r="M185" i="1"/>
  <c r="J205" i="1"/>
  <c r="K203" i="1"/>
  <c r="F373" i="1"/>
  <c r="B557" i="1"/>
  <c r="B565" i="1"/>
  <c r="B573" i="1"/>
  <c r="F178" i="1"/>
  <c r="C480" i="1"/>
  <c r="C487" i="1" s="1"/>
  <c r="K480" i="1"/>
  <c r="K487" i="1" s="1"/>
  <c r="C492" i="1"/>
  <c r="K492" i="1"/>
  <c r="B560" i="1"/>
  <c r="B568" i="1"/>
  <c r="J275" i="1"/>
  <c r="B245" i="1"/>
  <c r="B244" i="1" s="1"/>
  <c r="B294" i="1"/>
  <c r="C373" i="1"/>
  <c r="B555" i="1"/>
  <c r="B563" i="1"/>
  <c r="B571" i="1"/>
  <c r="B578" i="1"/>
  <c r="B567" i="1"/>
  <c r="B575" i="1"/>
  <c r="K124" i="1"/>
  <c r="L125" i="1"/>
  <c r="I130" i="1"/>
  <c r="J131" i="1"/>
  <c r="K132" i="1"/>
  <c r="G136" i="1"/>
  <c r="K297" i="1"/>
  <c r="B558" i="1"/>
  <c r="B566" i="1"/>
  <c r="B574" i="1"/>
  <c r="B559" i="1"/>
  <c r="M201" i="1"/>
  <c r="B492" i="1"/>
  <c r="B553" i="1"/>
  <c r="B561" i="1"/>
  <c r="B569" i="1"/>
  <c r="D117" i="1"/>
  <c r="E123" i="1"/>
  <c r="G126" i="1"/>
  <c r="I128" i="1"/>
  <c r="K264" i="1"/>
  <c r="G272" i="1"/>
  <c r="J332" i="1"/>
  <c r="J369" i="1" s="1"/>
  <c r="H192" i="1"/>
  <c r="I193" i="1"/>
  <c r="J194" i="1"/>
  <c r="B348" i="1"/>
  <c r="B353" i="1" s="1"/>
  <c r="F263" i="1"/>
  <c r="C294" i="1"/>
  <c r="K272" i="1"/>
  <c r="H492" i="1"/>
  <c r="F112" i="1"/>
  <c r="J492" i="1"/>
  <c r="E20" i="1"/>
  <c r="G264" i="1"/>
  <c r="J338" i="1"/>
  <c r="J308" i="1" s="1"/>
  <c r="H461" i="1"/>
  <c r="H466" i="1"/>
  <c r="H475" i="1" s="1"/>
  <c r="K125" i="1"/>
  <c r="M127" i="1"/>
  <c r="G129" i="1"/>
  <c r="K133" i="1"/>
  <c r="M135" i="1"/>
  <c r="G137" i="1"/>
  <c r="H184" i="1"/>
  <c r="D413" i="1"/>
  <c r="C423" i="1"/>
  <c r="B117" i="1"/>
  <c r="G268" i="1"/>
  <c r="G21" i="1" s="1"/>
  <c r="M288" i="1"/>
  <c r="G290" i="1"/>
  <c r="L264" i="1"/>
  <c r="L14" i="1"/>
  <c r="H195" i="1"/>
  <c r="E268" i="1"/>
  <c r="E21" i="1" s="1"/>
  <c r="H332" i="1"/>
  <c r="E442" i="1"/>
  <c r="M442" i="1"/>
  <c r="E461" i="1"/>
  <c r="M461" i="1"/>
  <c r="E466" i="1"/>
  <c r="M466" i="1"/>
  <c r="I466" i="1"/>
  <c r="I475" i="1" s="1"/>
  <c r="D480" i="1"/>
  <c r="D487" i="1" s="1"/>
  <c r="L480" i="1"/>
  <c r="L487" i="1" s="1"/>
  <c r="H480" i="1"/>
  <c r="H487" i="1" s="1"/>
  <c r="D492" i="1"/>
  <c r="I188" i="1"/>
  <c r="J195" i="1"/>
  <c r="M198" i="1"/>
  <c r="L188" i="1"/>
  <c r="B268" i="1"/>
  <c r="B21" i="1" s="1"/>
  <c r="C553" i="1"/>
  <c r="C561" i="1"/>
  <c r="C569" i="1"/>
  <c r="H205" i="1"/>
  <c r="J256" i="1"/>
  <c r="M256" i="1"/>
  <c r="L275" i="1"/>
  <c r="C559" i="1"/>
  <c r="C567" i="1"/>
  <c r="C575" i="1"/>
  <c r="K179" i="1"/>
  <c r="H203" i="1"/>
  <c r="M268" i="1"/>
  <c r="M21" i="1" s="1"/>
  <c r="F466" i="1"/>
  <c r="F475" i="1" s="1"/>
  <c r="B466" i="1"/>
  <c r="B475" i="1" s="1"/>
  <c r="J466" i="1"/>
  <c r="J475" i="1" s="1"/>
  <c r="C554" i="1"/>
  <c r="C562" i="1"/>
  <c r="C570" i="1"/>
  <c r="C577" i="1"/>
  <c r="D189" i="1"/>
  <c r="C557" i="1"/>
  <c r="C565" i="1"/>
  <c r="C573" i="1"/>
  <c r="B354" i="1"/>
  <c r="C560" i="1"/>
  <c r="C568" i="1"/>
  <c r="M51" i="1"/>
  <c r="D245" i="1"/>
  <c r="D283" i="1" s="1"/>
  <c r="L286" i="1"/>
  <c r="L272" i="1"/>
  <c r="C555" i="1"/>
  <c r="C563" i="1"/>
  <c r="C571" i="1"/>
  <c r="C578" i="1"/>
  <c r="D14" i="1"/>
  <c r="B13" i="1"/>
  <c r="C558" i="1"/>
  <c r="C566" i="1"/>
  <c r="C574" i="1"/>
  <c r="M125" i="1"/>
  <c r="G127" i="1"/>
  <c r="H128" i="1"/>
  <c r="K131" i="1"/>
  <c r="M133" i="1"/>
  <c r="G135" i="1"/>
  <c r="H187" i="1"/>
  <c r="M190" i="1"/>
  <c r="H193" i="1"/>
  <c r="K196" i="1"/>
  <c r="H201" i="1"/>
  <c r="I202" i="1"/>
  <c r="G179" i="1"/>
  <c r="M184" i="1"/>
  <c r="J245" i="1"/>
  <c r="K285" i="1"/>
  <c r="E304" i="1"/>
  <c r="J351" i="1"/>
  <c r="D466" i="1"/>
  <c r="L466" i="1"/>
  <c r="G186" i="1"/>
  <c r="B284" i="1"/>
  <c r="F578" i="1"/>
  <c r="H180" i="1"/>
  <c r="I181" i="1"/>
  <c r="G253" i="1"/>
  <c r="L293" i="1"/>
  <c r="D284" i="1"/>
  <c r="H338" i="1"/>
  <c r="H308" i="1" s="1"/>
  <c r="C348" i="1"/>
  <c r="C353" i="1" s="1"/>
  <c r="D568" i="1"/>
  <c r="C20" i="1"/>
  <c r="G57" i="1"/>
  <c r="H145" i="1"/>
  <c r="H253" i="1"/>
  <c r="C268" i="1"/>
  <c r="C21" i="1" s="1"/>
  <c r="I442" i="1"/>
  <c r="I461" i="1"/>
  <c r="G466" i="1"/>
  <c r="G475" i="1" s="1"/>
  <c r="C466" i="1"/>
  <c r="C475" i="1" s="1"/>
  <c r="K466" i="1"/>
  <c r="K324" i="1" s="1"/>
  <c r="E480" i="1"/>
  <c r="E487" i="1" s="1"/>
  <c r="M480" i="1"/>
  <c r="M487" i="1" s="1"/>
  <c r="H139" i="1"/>
  <c r="I156" i="1"/>
  <c r="M290" i="1"/>
  <c r="J268" i="1"/>
  <c r="F423" i="1"/>
  <c r="M150" i="1"/>
  <c r="L192" i="1"/>
  <c r="I197" i="1"/>
  <c r="E294" i="1"/>
  <c r="K268" i="1"/>
  <c r="K21" i="1" s="1"/>
  <c r="F403" i="1"/>
  <c r="D423" i="1"/>
  <c r="C442" i="1"/>
  <c r="K442" i="1"/>
  <c r="C461" i="1"/>
  <c r="K461" i="1"/>
  <c r="G480" i="1"/>
  <c r="G487" i="1" s="1"/>
  <c r="F575" i="1"/>
  <c r="F13" i="1"/>
  <c r="D183" i="1"/>
  <c r="H202" i="1"/>
  <c r="J182" i="1"/>
  <c r="I253" i="1"/>
  <c r="F288" i="1"/>
  <c r="D442" i="1"/>
  <c r="L442" i="1"/>
  <c r="D461" i="1"/>
  <c r="L461" i="1"/>
  <c r="C244" i="1"/>
  <c r="C283" i="1"/>
  <c r="D112" i="1"/>
  <c r="G125" i="1"/>
  <c r="H126" i="1"/>
  <c r="I127" i="1"/>
  <c r="J128" i="1"/>
  <c r="M131" i="1"/>
  <c r="G133" i="1"/>
  <c r="H134" i="1"/>
  <c r="I135" i="1"/>
  <c r="J136" i="1"/>
  <c r="K137" i="1"/>
  <c r="C178" i="1"/>
  <c r="C183" i="1"/>
  <c r="L348" i="1"/>
  <c r="K256" i="1"/>
  <c r="L290" i="1"/>
  <c r="G275" i="1"/>
  <c r="E284" i="1"/>
  <c r="F296" i="1"/>
  <c r="I338" i="1"/>
  <c r="I308" i="1" s="1"/>
  <c r="J349" i="1"/>
  <c r="J348" i="1" s="1"/>
  <c r="D559" i="1"/>
  <c r="D567" i="1"/>
  <c r="D575" i="1"/>
  <c r="L289" i="1"/>
  <c r="J296" i="1"/>
  <c r="B394" i="1"/>
  <c r="E394" i="1"/>
  <c r="D554" i="1"/>
  <c r="D562" i="1"/>
  <c r="D570" i="1"/>
  <c r="D577" i="1"/>
  <c r="I126" i="1"/>
  <c r="H133" i="1"/>
  <c r="L179" i="1"/>
  <c r="M180" i="1"/>
  <c r="L185" i="1"/>
  <c r="K191" i="1"/>
  <c r="H196" i="1"/>
  <c r="J186" i="1"/>
  <c r="E245" i="1"/>
  <c r="E244" i="1" s="1"/>
  <c r="K253" i="1"/>
  <c r="L288" i="1"/>
  <c r="D294" i="1"/>
  <c r="L338" i="1"/>
  <c r="L308" i="1" s="1"/>
  <c r="C394" i="1"/>
  <c r="F394" i="1"/>
  <c r="B403" i="1"/>
  <c r="E403" i="1"/>
  <c r="F461" i="1"/>
  <c r="D557" i="1"/>
  <c r="D565" i="1"/>
  <c r="D573" i="1"/>
  <c r="J288" i="1"/>
  <c r="H125" i="1"/>
  <c r="K136" i="1"/>
  <c r="C117" i="1"/>
  <c r="B123" i="1"/>
  <c r="I124" i="1"/>
  <c r="J125" i="1"/>
  <c r="K126" i="1"/>
  <c r="L127" i="1"/>
  <c r="G130" i="1"/>
  <c r="I132" i="1"/>
  <c r="J133" i="1"/>
  <c r="K134" i="1"/>
  <c r="I182" i="1"/>
  <c r="M249" i="1"/>
  <c r="M13" i="1" s="1"/>
  <c r="L253" i="1"/>
  <c r="G297" i="1"/>
  <c r="C291" i="1"/>
  <c r="I272" i="1"/>
  <c r="L297" i="1"/>
  <c r="H293" i="1"/>
  <c r="G352" i="1"/>
  <c r="I375" i="1"/>
  <c r="I373" i="1" s="1"/>
  <c r="D394" i="1"/>
  <c r="C403" i="1"/>
  <c r="G442" i="1"/>
  <c r="G461" i="1"/>
  <c r="E492" i="1"/>
  <c r="M492" i="1"/>
  <c r="G124" i="1"/>
  <c r="K128" i="1"/>
  <c r="J135" i="1"/>
  <c r="E14" i="1"/>
  <c r="M14" i="1"/>
  <c r="G145" i="1"/>
  <c r="G178" i="1" s="1"/>
  <c r="F183" i="1"/>
  <c r="E189" i="1"/>
  <c r="J196" i="1"/>
  <c r="M181" i="1"/>
  <c r="I190" i="1"/>
  <c r="I290" i="1"/>
  <c r="E291" i="1"/>
  <c r="H297" i="1"/>
  <c r="I268" i="1"/>
  <c r="I21" i="1" s="1"/>
  <c r="L296" i="1"/>
  <c r="H286" i="1"/>
  <c r="G292" i="1"/>
  <c r="J293" i="1"/>
  <c r="K323" i="1"/>
  <c r="L352" i="1"/>
  <c r="D403" i="1"/>
  <c r="B413" i="1"/>
  <c r="E413" i="1"/>
  <c r="J127" i="1"/>
  <c r="G132" i="1"/>
  <c r="C171" i="1"/>
  <c r="C173" i="1" s="1"/>
  <c r="L187" i="1"/>
  <c r="J253" i="1"/>
  <c r="E13" i="1"/>
  <c r="J190" i="1"/>
  <c r="J249" i="1"/>
  <c r="F291" i="1"/>
  <c r="L284" i="1"/>
  <c r="M275" i="1"/>
  <c r="J289" i="1"/>
  <c r="G332" i="1"/>
  <c r="F348" i="1"/>
  <c r="F353" i="1" s="1"/>
  <c r="G358" i="1"/>
  <c r="C413" i="1"/>
  <c r="F413" i="1"/>
  <c r="E423" i="1"/>
  <c r="G492" i="1"/>
  <c r="L358" i="1"/>
  <c r="K290" i="1"/>
  <c r="M284" i="1"/>
  <c r="K358" i="1"/>
  <c r="D553" i="1"/>
  <c r="D561" i="1"/>
  <c r="D569" i="1"/>
  <c r="H392" i="1"/>
  <c r="H115" i="1"/>
  <c r="K412" i="1"/>
  <c r="K122" i="1"/>
  <c r="H391" i="1"/>
  <c r="H114" i="1"/>
  <c r="J393" i="1"/>
  <c r="J116" i="1"/>
  <c r="G51" i="1"/>
  <c r="I409" i="1"/>
  <c r="I119" i="1"/>
  <c r="J410" i="1"/>
  <c r="J120" i="1"/>
  <c r="L412" i="1"/>
  <c r="L122" i="1"/>
  <c r="H57" i="1"/>
  <c r="M128" i="1"/>
  <c r="H131" i="1"/>
  <c r="L135" i="1"/>
  <c r="M136" i="1"/>
  <c r="L306" i="1"/>
  <c r="L139" i="1"/>
  <c r="K113" i="1"/>
  <c r="K114" i="1"/>
  <c r="I115" i="1"/>
  <c r="M116" i="1"/>
  <c r="I399" i="1"/>
  <c r="I145" i="1"/>
  <c r="I179" i="1"/>
  <c r="J179" i="1"/>
  <c r="J400" i="1"/>
  <c r="J180" i="1"/>
  <c r="J145" i="1"/>
  <c r="K401" i="1"/>
  <c r="K145" i="1"/>
  <c r="K181" i="1"/>
  <c r="L181" i="1"/>
  <c r="L402" i="1"/>
  <c r="L182" i="1"/>
  <c r="L145" i="1"/>
  <c r="G190" i="1"/>
  <c r="G156" i="1"/>
  <c r="H191" i="1"/>
  <c r="I191" i="1"/>
  <c r="I192" i="1"/>
  <c r="J193" i="1"/>
  <c r="J156" i="1"/>
  <c r="K194" i="1"/>
  <c r="L195" i="1"/>
  <c r="M195" i="1"/>
  <c r="M196" i="1"/>
  <c r="H199" i="1"/>
  <c r="J201" i="1"/>
  <c r="L203" i="1"/>
  <c r="K202" i="1"/>
  <c r="G46" i="1"/>
  <c r="H390" i="1"/>
  <c r="H113" i="1"/>
  <c r="I391" i="1"/>
  <c r="I114" i="1"/>
  <c r="J392" i="1"/>
  <c r="J115" i="1"/>
  <c r="K393" i="1"/>
  <c r="K116" i="1"/>
  <c r="H51" i="1"/>
  <c r="I408" i="1"/>
  <c r="I118" i="1"/>
  <c r="J409" i="1"/>
  <c r="J119" i="1"/>
  <c r="K410" i="1"/>
  <c r="K120" i="1"/>
  <c r="L411" i="1"/>
  <c r="L121" i="1"/>
  <c r="M412" i="1"/>
  <c r="M122" i="1"/>
  <c r="I57" i="1"/>
  <c r="J124" i="1"/>
  <c r="H130" i="1"/>
  <c r="I131" i="1"/>
  <c r="J132" i="1"/>
  <c r="L134" i="1"/>
  <c r="C72" i="1"/>
  <c r="C40" i="1" s="1"/>
  <c r="M306" i="1"/>
  <c r="M139" i="1"/>
  <c r="M114" i="1"/>
  <c r="K115" i="1"/>
  <c r="G119" i="1"/>
  <c r="H120" i="1"/>
  <c r="G121" i="1"/>
  <c r="G122" i="1"/>
  <c r="I418" i="1"/>
  <c r="I150" i="1"/>
  <c r="I184" i="1"/>
  <c r="J419" i="1"/>
  <c r="J185" i="1"/>
  <c r="K420" i="1"/>
  <c r="K186" i="1"/>
  <c r="L421" i="1"/>
  <c r="M422" i="1"/>
  <c r="H290" i="1"/>
  <c r="K295" i="1"/>
  <c r="K275" i="1"/>
  <c r="H409" i="1"/>
  <c r="H119" i="1"/>
  <c r="J126" i="1"/>
  <c r="L136" i="1"/>
  <c r="H46" i="1"/>
  <c r="L393" i="1"/>
  <c r="L116" i="1"/>
  <c r="I51" i="1"/>
  <c r="J408" i="1"/>
  <c r="K409" i="1"/>
  <c r="K119" i="1"/>
  <c r="L410" i="1"/>
  <c r="J57" i="1"/>
  <c r="M126" i="1"/>
  <c r="L133" i="1"/>
  <c r="M134" i="1"/>
  <c r="H137" i="1"/>
  <c r="D72" i="1"/>
  <c r="B112" i="1"/>
  <c r="H118" i="1"/>
  <c r="L119" i="1"/>
  <c r="I120" i="1"/>
  <c r="K121" i="1"/>
  <c r="I122" i="1"/>
  <c r="G134" i="1"/>
  <c r="D178" i="1"/>
  <c r="D171" i="1"/>
  <c r="E178" i="1"/>
  <c r="G198" i="1"/>
  <c r="I46" i="1"/>
  <c r="J390" i="1"/>
  <c r="J113" i="1"/>
  <c r="L392" i="1"/>
  <c r="L115" i="1"/>
  <c r="J51" i="1"/>
  <c r="K408" i="1"/>
  <c r="K118" i="1"/>
  <c r="M410" i="1"/>
  <c r="M120" i="1"/>
  <c r="K57" i="1"/>
  <c r="I129" i="1"/>
  <c r="J130" i="1"/>
  <c r="H136" i="1"/>
  <c r="I137" i="1"/>
  <c r="E72" i="1"/>
  <c r="E39" i="1" s="1"/>
  <c r="G306" i="1"/>
  <c r="G139" i="1"/>
  <c r="C112" i="1"/>
  <c r="J118" i="1"/>
  <c r="M119" i="1"/>
  <c r="L120" i="1"/>
  <c r="M121" i="1"/>
  <c r="C123" i="1"/>
  <c r="G128" i="1"/>
  <c r="H129" i="1"/>
  <c r="I134" i="1"/>
  <c r="M205" i="1"/>
  <c r="I393" i="1"/>
  <c r="I116" i="1"/>
  <c r="G408" i="1"/>
  <c r="G118" i="1"/>
  <c r="J411" i="1"/>
  <c r="J121" i="1"/>
  <c r="J134" i="1"/>
  <c r="K306" i="1"/>
  <c r="K139" i="1"/>
  <c r="J46" i="1"/>
  <c r="L391" i="1"/>
  <c r="L114" i="1"/>
  <c r="M392" i="1"/>
  <c r="M115" i="1"/>
  <c r="K51" i="1"/>
  <c r="L408" i="1"/>
  <c r="L118" i="1"/>
  <c r="H412" i="1"/>
  <c r="H122" i="1"/>
  <c r="L57" i="1"/>
  <c r="M124" i="1"/>
  <c r="H127" i="1"/>
  <c r="L131" i="1"/>
  <c r="M132" i="1"/>
  <c r="H135" i="1"/>
  <c r="F72" i="1"/>
  <c r="E112" i="1"/>
  <c r="D123" i="1"/>
  <c r="L132" i="1"/>
  <c r="I200" i="1"/>
  <c r="H132" i="1"/>
  <c r="K46" i="1"/>
  <c r="L390" i="1"/>
  <c r="L113" i="1"/>
  <c r="G393" i="1"/>
  <c r="G116" i="1"/>
  <c r="L51" i="1"/>
  <c r="M408" i="1"/>
  <c r="M118" i="1"/>
  <c r="G410" i="1"/>
  <c r="G120" i="1"/>
  <c r="H411" i="1"/>
  <c r="H121" i="1"/>
  <c r="M57" i="1"/>
  <c r="I306" i="1"/>
  <c r="I139" i="1"/>
  <c r="L128" i="1"/>
  <c r="L355" i="1"/>
  <c r="L354" i="1" s="1"/>
  <c r="L256" i="1"/>
  <c r="L295" i="1"/>
  <c r="F117" i="1"/>
  <c r="I125" i="1"/>
  <c r="I133" i="1"/>
  <c r="M390" i="1"/>
  <c r="M113" i="1"/>
  <c r="H393" i="1"/>
  <c r="I411" i="1"/>
  <c r="I121" i="1"/>
  <c r="J412" i="1"/>
  <c r="J122" i="1"/>
  <c r="F123" i="1"/>
  <c r="L129" i="1"/>
  <c r="M130" i="1"/>
  <c r="L137" i="1"/>
  <c r="J306" i="1"/>
  <c r="J139" i="1"/>
  <c r="G113" i="1"/>
  <c r="G114" i="1"/>
  <c r="L124" i="1"/>
  <c r="L126" i="1"/>
  <c r="G419" i="1"/>
  <c r="G185" i="1"/>
  <c r="H420" i="1"/>
  <c r="H186" i="1"/>
  <c r="H150" i="1"/>
  <c r="I421" i="1"/>
  <c r="I187" i="1"/>
  <c r="J422" i="1"/>
  <c r="J188" i="1"/>
  <c r="F189" i="1"/>
  <c r="M188" i="1"/>
  <c r="F171" i="1"/>
  <c r="F310" i="1"/>
  <c r="F284" i="1"/>
  <c r="G285" i="1"/>
  <c r="G311" i="1"/>
  <c r="M399" i="1"/>
  <c r="M179" i="1"/>
  <c r="M145" i="1"/>
  <c r="G401" i="1"/>
  <c r="G181" i="1"/>
  <c r="H402" i="1"/>
  <c r="H182" i="1"/>
  <c r="E183" i="1"/>
  <c r="J418" i="1"/>
  <c r="J184" i="1"/>
  <c r="J150" i="1"/>
  <c r="K419" i="1"/>
  <c r="K150" i="1"/>
  <c r="K185" i="1"/>
  <c r="L420" i="1"/>
  <c r="L150" i="1"/>
  <c r="L186" i="1"/>
  <c r="M421" i="1"/>
  <c r="M187" i="1"/>
  <c r="K193" i="1"/>
  <c r="I199" i="1"/>
  <c r="I205" i="1"/>
  <c r="F245" i="1"/>
  <c r="M350" i="1"/>
  <c r="M293" i="1"/>
  <c r="M349" i="1"/>
  <c r="M292" i="1"/>
  <c r="M374" i="1"/>
  <c r="M373" i="1" s="1"/>
  <c r="M352" i="1"/>
  <c r="M338" i="1"/>
  <c r="M308" i="1" s="1"/>
  <c r="M193" i="1"/>
  <c r="G195" i="1"/>
  <c r="J198" i="1"/>
  <c r="L200" i="1"/>
  <c r="K199" i="1"/>
  <c r="G288" i="1"/>
  <c r="G249" i="1"/>
  <c r="H323" i="1"/>
  <c r="H289" i="1"/>
  <c r="M253" i="1"/>
  <c r="G356" i="1"/>
  <c r="G296" i="1"/>
  <c r="G256" i="1"/>
  <c r="H399" i="1"/>
  <c r="H179" i="1"/>
  <c r="I400" i="1"/>
  <c r="I180" i="1"/>
  <c r="J401" i="1"/>
  <c r="J181" i="1"/>
  <c r="K402" i="1"/>
  <c r="K182" i="1"/>
  <c r="K190" i="1"/>
  <c r="K156" i="1"/>
  <c r="L191" i="1"/>
  <c r="L156" i="1"/>
  <c r="M192" i="1"/>
  <c r="M156" i="1"/>
  <c r="I196" i="1"/>
  <c r="J197" i="1"/>
  <c r="K198" i="1"/>
  <c r="L199" i="1"/>
  <c r="M200" i="1"/>
  <c r="G202" i="1"/>
  <c r="L205" i="1"/>
  <c r="C284" i="1"/>
  <c r="C310" i="1"/>
  <c r="K284" i="1"/>
  <c r="K245" i="1"/>
  <c r="K310" i="1"/>
  <c r="L311" i="1"/>
  <c r="L285" i="1"/>
  <c r="L245" i="1"/>
  <c r="M312" i="1"/>
  <c r="M286" i="1"/>
  <c r="M245" i="1"/>
  <c r="H292" i="1"/>
  <c r="G400" i="1"/>
  <c r="H401" i="1"/>
  <c r="H419" i="1"/>
  <c r="I420" i="1"/>
  <c r="K422" i="1"/>
  <c r="H190" i="1"/>
  <c r="J192" i="1"/>
  <c r="L194" i="1"/>
  <c r="H198" i="1"/>
  <c r="J200" i="1"/>
  <c r="L202" i="1"/>
  <c r="M203" i="1"/>
  <c r="K200" i="1"/>
  <c r="K201" i="1"/>
  <c r="H288" i="1"/>
  <c r="H249" i="1"/>
  <c r="I323" i="1"/>
  <c r="I289" i="1"/>
  <c r="H400" i="1"/>
  <c r="I401" i="1"/>
  <c r="G150" i="1"/>
  <c r="H418" i="1"/>
  <c r="L422" i="1"/>
  <c r="H156" i="1"/>
  <c r="M202" i="1"/>
  <c r="B171" i="1"/>
  <c r="K205" i="1"/>
  <c r="G184" i="1"/>
  <c r="I186" i="1"/>
  <c r="K188" i="1"/>
  <c r="M194" i="1"/>
  <c r="K195" i="1"/>
  <c r="L201" i="1"/>
  <c r="I288" i="1"/>
  <c r="I249" i="1"/>
  <c r="G350" i="1"/>
  <c r="G348" i="1" s="1"/>
  <c r="G293" i="1"/>
  <c r="H268" i="1"/>
  <c r="G310" i="1"/>
  <c r="G245" i="1"/>
  <c r="H311" i="1"/>
  <c r="H285" i="1"/>
  <c r="I312" i="1"/>
  <c r="I286" i="1"/>
  <c r="H355" i="1"/>
  <c r="H354" i="1" s="1"/>
  <c r="H256" i="1"/>
  <c r="H294" i="1" s="1"/>
  <c r="L401" i="1"/>
  <c r="M402" i="1"/>
  <c r="K418" i="1"/>
  <c r="L419" i="1"/>
  <c r="C189" i="1"/>
  <c r="M191" i="1"/>
  <c r="G193" i="1"/>
  <c r="I195" i="1"/>
  <c r="K197" i="1"/>
  <c r="M199" i="1"/>
  <c r="G201" i="1"/>
  <c r="I203" i="1"/>
  <c r="E171" i="1"/>
  <c r="L190" i="1"/>
  <c r="J191" i="1"/>
  <c r="I198" i="1"/>
  <c r="H310" i="1"/>
  <c r="H245" i="1"/>
  <c r="H284" i="1"/>
  <c r="I311" i="1"/>
  <c r="I285" i="1"/>
  <c r="M272" i="1"/>
  <c r="J286" i="1"/>
  <c r="J290" i="1"/>
  <c r="K399" i="1"/>
  <c r="L400" i="1"/>
  <c r="L418" i="1"/>
  <c r="M419" i="1"/>
  <c r="G421" i="1"/>
  <c r="H422" i="1"/>
  <c r="J203" i="1"/>
  <c r="G205" i="1"/>
  <c r="K184" i="1"/>
  <c r="H185" i="1"/>
  <c r="M186" i="1"/>
  <c r="J187" i="1"/>
  <c r="G188" i="1"/>
  <c r="H194" i="1"/>
  <c r="L197" i="1"/>
  <c r="D268" i="1"/>
  <c r="D21" i="1" s="1"/>
  <c r="D288" i="1"/>
  <c r="L268" i="1"/>
  <c r="L21" i="1" s="1"/>
  <c r="G284" i="1"/>
  <c r="L399" i="1"/>
  <c r="M400" i="1"/>
  <c r="G402" i="1"/>
  <c r="H421" i="1"/>
  <c r="I422" i="1"/>
  <c r="K180" i="1"/>
  <c r="H181" i="1"/>
  <c r="M182" i="1"/>
  <c r="L184" i="1"/>
  <c r="I185" i="1"/>
  <c r="K187" i="1"/>
  <c r="H188" i="1"/>
  <c r="K192" i="1"/>
  <c r="I194" i="1"/>
  <c r="M197" i="1"/>
  <c r="L198" i="1"/>
  <c r="H200" i="1"/>
  <c r="K296" i="1"/>
  <c r="K356" i="1"/>
  <c r="K354" i="1" s="1"/>
  <c r="B369" i="1"/>
  <c r="B304" i="1"/>
  <c r="K332" i="1"/>
  <c r="K369" i="1" s="1"/>
  <c r="I310" i="1"/>
  <c r="I284" i="1"/>
  <c r="I245" i="1"/>
  <c r="K312" i="1"/>
  <c r="K286" i="1"/>
  <c r="F355" i="1"/>
  <c r="F354" i="1" s="1"/>
  <c r="F256" i="1"/>
  <c r="F294" i="1" s="1"/>
  <c r="M356" i="1"/>
  <c r="M354" i="1" s="1"/>
  <c r="M296" i="1"/>
  <c r="M297" i="1"/>
  <c r="J295" i="1"/>
  <c r="K350" i="1"/>
  <c r="K288" i="1"/>
  <c r="K249" i="1"/>
  <c r="I349" i="1"/>
  <c r="I292" i="1"/>
  <c r="I350" i="1"/>
  <c r="I293" i="1"/>
  <c r="G295" i="1"/>
  <c r="G355" i="1"/>
  <c r="L292" i="1"/>
  <c r="H296" i="1"/>
  <c r="G323" i="1"/>
  <c r="M311" i="1"/>
  <c r="M285" i="1"/>
  <c r="L249" i="1"/>
  <c r="K349" i="1"/>
  <c r="K292" i="1"/>
  <c r="I355" i="1"/>
  <c r="I295" i="1"/>
  <c r="I356" i="1"/>
  <c r="I296" i="1"/>
  <c r="I297" i="1"/>
  <c r="J284" i="1"/>
  <c r="J285" i="1"/>
  <c r="G286" i="1"/>
  <c r="H348" i="1"/>
  <c r="M289" i="1"/>
  <c r="M295" i="1"/>
  <c r="C304" i="1"/>
  <c r="J374" i="1"/>
  <c r="J373" i="1" s="1"/>
  <c r="J352" i="1"/>
  <c r="I351" i="1"/>
  <c r="I332" i="1"/>
  <c r="I369" i="1" s="1"/>
  <c r="K374" i="1"/>
  <c r="K373" i="1" s="1"/>
  <c r="K338" i="1"/>
  <c r="K308" i="1" s="1"/>
  <c r="L351" i="1"/>
  <c r="L332" i="1"/>
  <c r="L369" i="1" s="1"/>
  <c r="K352" i="1"/>
  <c r="E573" i="1"/>
  <c r="E565" i="1"/>
  <c r="E557" i="1"/>
  <c r="E579" i="1"/>
  <c r="E578" i="1"/>
  <c r="E571" i="1"/>
  <c r="E563" i="1"/>
  <c r="E555" i="1"/>
  <c r="E560" i="1"/>
  <c r="E568" i="1"/>
  <c r="M358" i="1"/>
  <c r="H375" i="1"/>
  <c r="H373" i="1" s="1"/>
  <c r="E554" i="1"/>
  <c r="E562" i="1"/>
  <c r="E570" i="1"/>
  <c r="E577" i="1"/>
  <c r="J549" i="1"/>
  <c r="H352" i="1"/>
  <c r="B461" i="1"/>
  <c r="J461" i="1"/>
  <c r="K549" i="1"/>
  <c r="M332" i="1"/>
  <c r="M369" i="1" s="1"/>
  <c r="G338" i="1"/>
  <c r="G308" i="1" s="1"/>
  <c r="I352" i="1"/>
  <c r="B423" i="1"/>
  <c r="E558" i="1"/>
  <c r="E566" i="1"/>
  <c r="E574" i="1"/>
  <c r="J358" i="1"/>
  <c r="F442" i="1"/>
  <c r="E553" i="1"/>
  <c r="L549" i="1"/>
  <c r="E561" i="1"/>
  <c r="E569" i="1"/>
  <c r="D558" i="1"/>
  <c r="F560" i="1"/>
  <c r="D566" i="1"/>
  <c r="F568" i="1"/>
  <c r="D574" i="1"/>
  <c r="D579" i="1"/>
  <c r="D560" i="1"/>
  <c r="J304" i="1" l="1"/>
  <c r="M294" i="1"/>
  <c r="B263" i="1"/>
  <c r="B282" i="1" s="1"/>
  <c r="C359" i="1"/>
  <c r="C361" i="1" s="1"/>
  <c r="B39" i="1"/>
  <c r="E263" i="1"/>
  <c r="E282" i="1" s="1"/>
  <c r="J403" i="1"/>
  <c r="E287" i="1"/>
  <c r="G423" i="1"/>
  <c r="B283" i="1"/>
  <c r="G291" i="1"/>
  <c r="G353" i="1"/>
  <c r="G304" i="1"/>
  <c r="G369" i="1"/>
  <c r="I291" i="1"/>
  <c r="G294" i="1"/>
  <c r="M183" i="1"/>
  <c r="H304" i="1"/>
  <c r="H369" i="1"/>
  <c r="H324" i="1"/>
  <c r="L501" i="1"/>
  <c r="G501" i="1"/>
  <c r="D359" i="1"/>
  <c r="D360" i="1" s="1"/>
  <c r="J501" i="1"/>
  <c r="E359" i="1"/>
  <c r="E361" i="1" s="1"/>
  <c r="H501" i="1"/>
  <c r="B303" i="1"/>
  <c r="B305" i="1" s="1"/>
  <c r="M501" i="1"/>
  <c r="B41" i="1"/>
  <c r="B501" i="1"/>
  <c r="C501" i="1"/>
  <c r="E501" i="1"/>
  <c r="D501" i="1"/>
  <c r="K501" i="1"/>
  <c r="J294" i="1"/>
  <c r="K291" i="1"/>
  <c r="M263" i="1"/>
  <c r="G123" i="1"/>
  <c r="B324" i="1"/>
  <c r="J291" i="1"/>
  <c r="D244" i="1"/>
  <c r="L291" i="1"/>
  <c r="K475" i="1"/>
  <c r="G263" i="1"/>
  <c r="J283" i="1"/>
  <c r="B74" i="1"/>
  <c r="B368" i="1" s="1"/>
  <c r="B370" i="1" s="1"/>
  <c r="B5" i="1"/>
  <c r="B331" i="1"/>
  <c r="B335" i="1" s="1"/>
  <c r="B337" i="1" s="1"/>
  <c r="B341" i="1" s="1"/>
  <c r="B342" i="1" s="1"/>
  <c r="B381" i="1" s="1"/>
  <c r="J324" i="1"/>
  <c r="J263" i="1"/>
  <c r="M117" i="1"/>
  <c r="B26" i="1"/>
  <c r="B138" i="1"/>
  <c r="C287" i="1"/>
  <c r="B37" i="1"/>
  <c r="G354" i="1"/>
  <c r="M423" i="1"/>
  <c r="I324" i="1"/>
  <c r="M475" i="1"/>
  <c r="M324" i="1"/>
  <c r="L294" i="1"/>
  <c r="E475" i="1"/>
  <c r="E324" i="1"/>
  <c r="L353" i="1"/>
  <c r="L359" i="1" s="1"/>
  <c r="F324" i="1"/>
  <c r="M72" i="1"/>
  <c r="M39" i="1" s="1"/>
  <c r="M348" i="1"/>
  <c r="M353" i="1" s="1"/>
  <c r="M359" i="1" s="1"/>
  <c r="M361" i="1" s="1"/>
  <c r="H178" i="1"/>
  <c r="I348" i="1"/>
  <c r="I353" i="1" s="1"/>
  <c r="K413" i="1"/>
  <c r="I394" i="1"/>
  <c r="J21" i="1"/>
  <c r="B359" i="1"/>
  <c r="B361" i="1" s="1"/>
  <c r="B287" i="1"/>
  <c r="E283" i="1"/>
  <c r="C204" i="1"/>
  <c r="G324" i="1"/>
  <c r="D475" i="1"/>
  <c r="D324" i="1"/>
  <c r="L475" i="1"/>
  <c r="L324" i="1"/>
  <c r="H171" i="1"/>
  <c r="H19" i="1" s="1"/>
  <c r="I354" i="1"/>
  <c r="L72" i="1"/>
  <c r="L5" i="1" s="1"/>
  <c r="C324" i="1"/>
  <c r="C263" i="1"/>
  <c r="C282" i="1" s="1"/>
  <c r="J353" i="1"/>
  <c r="J359" i="1" s="1"/>
  <c r="J361" i="1" s="1"/>
  <c r="K403" i="1"/>
  <c r="D263" i="1"/>
  <c r="K294" i="1"/>
  <c r="C33" i="1"/>
  <c r="D287" i="1"/>
  <c r="J287" i="1"/>
  <c r="J13" i="1"/>
  <c r="J244" i="1"/>
  <c r="I423" i="1"/>
  <c r="K348" i="1"/>
  <c r="K353" i="1" s="1"/>
  <c r="K359" i="1" s="1"/>
  <c r="K361" i="1" s="1"/>
  <c r="L403" i="1"/>
  <c r="G403" i="1"/>
  <c r="G394" i="1"/>
  <c r="I263" i="1"/>
  <c r="M287" i="1"/>
  <c r="H263" i="1"/>
  <c r="I413" i="1"/>
  <c r="C19" i="1"/>
  <c r="C38" i="1"/>
  <c r="H413" i="1"/>
  <c r="K394" i="1"/>
  <c r="M394" i="1"/>
  <c r="E33" i="1"/>
  <c r="E204" i="1"/>
  <c r="E173" i="1"/>
  <c r="E237" i="1" s="1"/>
  <c r="E19" i="1"/>
  <c r="E38" i="1"/>
  <c r="H117" i="1"/>
  <c r="L178" i="1"/>
  <c r="L171" i="1"/>
  <c r="J579" i="1"/>
  <c r="K263" i="1"/>
  <c r="G183" i="1"/>
  <c r="L112" i="1"/>
  <c r="F331" i="1"/>
  <c r="F335" i="1" s="1"/>
  <c r="F303" i="1"/>
  <c r="F138" i="1"/>
  <c r="F74" i="1"/>
  <c r="F41" i="1"/>
  <c r="F37" i="1"/>
  <c r="F26" i="1"/>
  <c r="F5" i="1"/>
  <c r="L413" i="1"/>
  <c r="D331" i="1"/>
  <c r="D335" i="1" s="1"/>
  <c r="D303" i="1"/>
  <c r="D74" i="1"/>
  <c r="D105" i="1" s="1"/>
  <c r="D138" i="1"/>
  <c r="D40" i="1"/>
  <c r="D41" i="1"/>
  <c r="D39" i="1"/>
  <c r="D37" i="1"/>
  <c r="D26" i="1"/>
  <c r="D5" i="1"/>
  <c r="J413" i="1"/>
  <c r="C303" i="1"/>
  <c r="C331" i="1"/>
  <c r="C335" i="1" s="1"/>
  <c r="C138" i="1"/>
  <c r="C74" i="1"/>
  <c r="C105" i="1" s="1"/>
  <c r="C41" i="1"/>
  <c r="C39" i="1"/>
  <c r="C37" i="1"/>
  <c r="C26" i="1"/>
  <c r="C5" i="1"/>
  <c r="J171" i="1"/>
  <c r="J178" i="1"/>
  <c r="I403" i="1"/>
  <c r="K183" i="1"/>
  <c r="L579" i="1"/>
  <c r="L287" i="1"/>
  <c r="L13" i="1"/>
  <c r="M283" i="1"/>
  <c r="M244" i="1"/>
  <c r="K283" i="1"/>
  <c r="K244" i="1"/>
  <c r="K33" i="1" s="1"/>
  <c r="L189" i="1"/>
  <c r="M291" i="1"/>
  <c r="J183" i="1"/>
  <c r="G171" i="1"/>
  <c r="M413" i="1"/>
  <c r="L394" i="1"/>
  <c r="K117" i="1"/>
  <c r="J112" i="1"/>
  <c r="J72" i="1"/>
  <c r="J39" i="1" s="1"/>
  <c r="I117" i="1"/>
  <c r="J189" i="1"/>
  <c r="B302" i="1"/>
  <c r="I304" i="1"/>
  <c r="G283" i="1"/>
  <c r="G244" i="1"/>
  <c r="H287" i="1"/>
  <c r="H13" i="1"/>
  <c r="M403" i="1"/>
  <c r="H183" i="1"/>
  <c r="M123" i="1"/>
  <c r="L117" i="1"/>
  <c r="K112" i="1"/>
  <c r="K72" i="1"/>
  <c r="F39" i="1"/>
  <c r="G413" i="1"/>
  <c r="K123" i="1"/>
  <c r="D173" i="1"/>
  <c r="D204" i="1"/>
  <c r="D38" i="1"/>
  <c r="D19" i="1"/>
  <c r="J123" i="1"/>
  <c r="H394" i="1"/>
  <c r="G189" i="1"/>
  <c r="F40" i="1"/>
  <c r="C230" i="1"/>
  <c r="C236" i="1"/>
  <c r="C233" i="1"/>
  <c r="C227" i="1"/>
  <c r="C225" i="1"/>
  <c r="C223" i="1"/>
  <c r="C221" i="1"/>
  <c r="C219" i="1"/>
  <c r="C217" i="1"/>
  <c r="C214" i="1"/>
  <c r="C212" i="1"/>
  <c r="C232" i="1"/>
  <c r="C229" i="1"/>
  <c r="C238" i="1"/>
  <c r="C235" i="1"/>
  <c r="C239" i="1"/>
  <c r="C220" i="1"/>
  <c r="C231" i="1"/>
  <c r="C216" i="1"/>
  <c r="C213" i="1"/>
  <c r="C234" i="1"/>
  <c r="C226" i="1"/>
  <c r="C218" i="1"/>
  <c r="C228" i="1"/>
  <c r="C211" i="1"/>
  <c r="C222" i="1"/>
  <c r="C224" i="1"/>
  <c r="C215" i="1"/>
  <c r="H21" i="1"/>
  <c r="H291" i="1"/>
  <c r="M189" i="1"/>
  <c r="E331" i="1"/>
  <c r="E335" i="1" s="1"/>
  <c r="E303" i="1"/>
  <c r="E138" i="1"/>
  <c r="E5" i="1"/>
  <c r="E74" i="1"/>
  <c r="E105" i="1" s="1"/>
  <c r="E41" i="1"/>
  <c r="E37" i="1"/>
  <c r="E26" i="1"/>
  <c r="E40" i="1"/>
  <c r="J117" i="1"/>
  <c r="H112" i="1"/>
  <c r="H72" i="1"/>
  <c r="H40" i="1" s="1"/>
  <c r="I579" i="1"/>
  <c r="M304" i="1"/>
  <c r="K579" i="1"/>
  <c r="K287" i="1"/>
  <c r="K13" i="1"/>
  <c r="I283" i="1"/>
  <c r="I244" i="1"/>
  <c r="L423" i="1"/>
  <c r="B173" i="1"/>
  <c r="B38" i="1"/>
  <c r="B19" i="1"/>
  <c r="H189" i="1"/>
  <c r="L183" i="1"/>
  <c r="L123" i="1"/>
  <c r="G72" i="1"/>
  <c r="G39" i="1" s="1"/>
  <c r="G112" i="1"/>
  <c r="H123" i="1"/>
  <c r="F283" i="1"/>
  <c r="F244" i="1"/>
  <c r="F204" i="1"/>
  <c r="F173" i="1"/>
  <c r="F237" i="1" s="1"/>
  <c r="F19" i="1"/>
  <c r="F38" i="1"/>
  <c r="I178" i="1"/>
  <c r="I171" i="1"/>
  <c r="B33" i="1"/>
  <c r="H244" i="1"/>
  <c r="H283" i="1"/>
  <c r="L304" i="1"/>
  <c r="K423" i="1"/>
  <c r="I287" i="1"/>
  <c r="I13" i="1"/>
  <c r="L244" i="1"/>
  <c r="L283" i="1"/>
  <c r="K189" i="1"/>
  <c r="H403" i="1"/>
  <c r="G287" i="1"/>
  <c r="G13" i="1"/>
  <c r="J423" i="1"/>
  <c r="J394" i="1"/>
  <c r="I123" i="1"/>
  <c r="K304" i="1"/>
  <c r="H423" i="1"/>
  <c r="M171" i="1"/>
  <c r="M178" i="1"/>
  <c r="H353" i="1"/>
  <c r="H359" i="1" s="1"/>
  <c r="H361" i="1" s="1"/>
  <c r="L263" i="1"/>
  <c r="D33" i="1"/>
  <c r="C237" i="1"/>
  <c r="F359" i="1"/>
  <c r="F361" i="1" s="1"/>
  <c r="I189" i="1"/>
  <c r="I112" i="1"/>
  <c r="I72" i="1"/>
  <c r="I41" i="1" s="1"/>
  <c r="I183" i="1"/>
  <c r="K178" i="1"/>
  <c r="K171" i="1"/>
  <c r="M112" i="1"/>
  <c r="G117" i="1"/>
  <c r="L303" i="1" l="1"/>
  <c r="B100" i="1"/>
  <c r="B104" i="1"/>
  <c r="B105" i="1"/>
  <c r="B94" i="1"/>
  <c r="C360" i="1"/>
  <c r="B97" i="1"/>
  <c r="B79" i="1"/>
  <c r="D361" i="1"/>
  <c r="G282" i="1"/>
  <c r="G359" i="1"/>
  <c r="G361" i="1" s="1"/>
  <c r="B90" i="1"/>
  <c r="B9" i="1"/>
  <c r="B98" i="1"/>
  <c r="B32" i="1"/>
  <c r="B102" i="1"/>
  <c r="D282" i="1"/>
  <c r="B93" i="1"/>
  <c r="L26" i="1"/>
  <c r="L39" i="1"/>
  <c r="B106" i="1"/>
  <c r="B95" i="1"/>
  <c r="E360" i="1"/>
  <c r="B140" i="1"/>
  <c r="B25" i="1"/>
  <c r="B82" i="1"/>
  <c r="B99" i="1"/>
  <c r="B86" i="1"/>
  <c r="B83" i="1"/>
  <c r="B85" i="1"/>
  <c r="B101" i="1"/>
  <c r="L37" i="1"/>
  <c r="B84" i="1"/>
  <c r="B81" i="1"/>
  <c r="B92" i="1"/>
  <c r="B87" i="1"/>
  <c r="B103" i="1"/>
  <c r="B89" i="1"/>
  <c r="B88" i="1"/>
  <c r="B80" i="1"/>
  <c r="B107" i="1"/>
  <c r="L138" i="1"/>
  <c r="B96" i="1"/>
  <c r="B6" i="1"/>
  <c r="B91" i="1"/>
  <c r="I282" i="1"/>
  <c r="J282" i="1"/>
  <c r="J33" i="1"/>
  <c r="L74" i="1"/>
  <c r="L99" i="1" s="1"/>
  <c r="L41" i="1"/>
  <c r="L331" i="1"/>
  <c r="L335" i="1" s="1"/>
  <c r="L343" i="1" s="1"/>
  <c r="B343" i="1"/>
  <c r="B7" i="1" s="1"/>
  <c r="L40" i="1"/>
  <c r="M37" i="1"/>
  <c r="M74" i="1"/>
  <c r="M90" i="1" s="1"/>
  <c r="M138" i="1"/>
  <c r="M41" i="1"/>
  <c r="M40" i="1"/>
  <c r="M303" i="1"/>
  <c r="M302" i="1" s="1"/>
  <c r="M331" i="1"/>
  <c r="M335" i="1" s="1"/>
  <c r="M343" i="1" s="1"/>
  <c r="M380" i="1" s="1"/>
  <c r="M5" i="1"/>
  <c r="M26" i="1"/>
  <c r="L361" i="1"/>
  <c r="L360" i="1"/>
  <c r="H41" i="1"/>
  <c r="J360" i="1"/>
  <c r="H204" i="1"/>
  <c r="H38" i="1"/>
  <c r="H173" i="1"/>
  <c r="H216" i="1" s="1"/>
  <c r="I359" i="1"/>
  <c r="I361" i="1" s="1"/>
  <c r="B360" i="1"/>
  <c r="K360" i="1"/>
  <c r="H282" i="1"/>
  <c r="K282" i="1"/>
  <c r="F360" i="1"/>
  <c r="H360" i="1"/>
  <c r="J41" i="1"/>
  <c r="J40" i="1"/>
  <c r="G40" i="1"/>
  <c r="I39" i="1"/>
  <c r="K331" i="1"/>
  <c r="K335" i="1" s="1"/>
  <c r="K303" i="1"/>
  <c r="K138" i="1"/>
  <c r="K74" i="1"/>
  <c r="K105" i="1" s="1"/>
  <c r="K37" i="1"/>
  <c r="K26" i="1"/>
  <c r="K5" i="1"/>
  <c r="C305" i="1"/>
  <c r="C302" i="1"/>
  <c r="C32" i="1"/>
  <c r="C9" i="1"/>
  <c r="E368" i="1"/>
  <c r="E370" i="1" s="1"/>
  <c r="E140" i="1"/>
  <c r="E107" i="1"/>
  <c r="E103" i="1"/>
  <c r="E101" i="1"/>
  <c r="E99" i="1"/>
  <c r="E97" i="1"/>
  <c r="E95" i="1"/>
  <c r="E93" i="1"/>
  <c r="E91" i="1"/>
  <c r="E94" i="1"/>
  <c r="E25" i="1"/>
  <c r="E89" i="1"/>
  <c r="E88" i="1"/>
  <c r="E82" i="1"/>
  <c r="E90" i="1"/>
  <c r="E104" i="1"/>
  <c r="E100" i="1"/>
  <c r="E96" i="1"/>
  <c r="E81" i="1"/>
  <c r="E87" i="1"/>
  <c r="E86" i="1"/>
  <c r="E83" i="1"/>
  <c r="E6" i="1"/>
  <c r="E85" i="1"/>
  <c r="E80" i="1"/>
  <c r="E92" i="1"/>
  <c r="E106" i="1"/>
  <c r="E102" i="1"/>
  <c r="E98" i="1"/>
  <c r="E79" i="1"/>
  <c r="E84" i="1"/>
  <c r="D236" i="1"/>
  <c r="D233" i="1"/>
  <c r="D227" i="1"/>
  <c r="D225" i="1"/>
  <c r="D223" i="1"/>
  <c r="D221" i="1"/>
  <c r="D219" i="1"/>
  <c r="D217" i="1"/>
  <c r="D214" i="1"/>
  <c r="D212" i="1"/>
  <c r="D206" i="1"/>
  <c r="D239" i="1"/>
  <c r="D238" i="1"/>
  <c r="D235" i="1"/>
  <c r="D228" i="1"/>
  <c r="D226" i="1"/>
  <c r="D224" i="1"/>
  <c r="D220" i="1"/>
  <c r="D218" i="1"/>
  <c r="D215" i="1"/>
  <c r="D213" i="1"/>
  <c r="D230" i="1"/>
  <c r="D232" i="1"/>
  <c r="D229" i="1"/>
  <c r="D231" i="1"/>
  <c r="D234" i="1"/>
  <c r="D211" i="1"/>
  <c r="D216" i="1"/>
  <c r="D222" i="1"/>
  <c r="K39" i="1"/>
  <c r="K40" i="1"/>
  <c r="D368" i="1"/>
  <c r="D370" i="1" s="1"/>
  <c r="D107" i="1"/>
  <c r="D103" i="1"/>
  <c r="D101" i="1"/>
  <c r="D99" i="1"/>
  <c r="D97" i="1"/>
  <c r="D95" i="1"/>
  <c r="D93" i="1"/>
  <c r="D91" i="1"/>
  <c r="D89" i="1"/>
  <c r="D87" i="1"/>
  <c r="D85" i="1"/>
  <c r="D82" i="1"/>
  <c r="D80" i="1"/>
  <c r="D106" i="1"/>
  <c r="D104" i="1"/>
  <c r="D102" i="1"/>
  <c r="D100" i="1"/>
  <c r="D98" i="1"/>
  <c r="D96" i="1"/>
  <c r="D140" i="1"/>
  <c r="D92" i="1"/>
  <c r="D83" i="1"/>
  <c r="D25" i="1"/>
  <c r="D6" i="1"/>
  <c r="D94" i="1"/>
  <c r="D88" i="1"/>
  <c r="D81" i="1"/>
  <c r="D86" i="1"/>
  <c r="D79" i="1"/>
  <c r="D84" i="1"/>
  <c r="D90" i="1"/>
  <c r="K204" i="1"/>
  <c r="K173" i="1"/>
  <c r="K38" i="1"/>
  <c r="K19" i="1"/>
  <c r="I204" i="1"/>
  <c r="I173" i="1"/>
  <c r="I237" i="1" s="1"/>
  <c r="I19" i="1"/>
  <c r="I38" i="1"/>
  <c r="F282" i="1"/>
  <c r="F33" i="1"/>
  <c r="G303" i="1"/>
  <c r="G331" i="1"/>
  <c r="G335" i="1" s="1"/>
  <c r="G138" i="1"/>
  <c r="G74" i="1"/>
  <c r="G105" i="1" s="1"/>
  <c r="G37" i="1"/>
  <c r="G26" i="1"/>
  <c r="G5" i="1"/>
  <c r="G41" i="1"/>
  <c r="K41" i="1"/>
  <c r="I40" i="1"/>
  <c r="L173" i="1"/>
  <c r="L237" i="1" s="1"/>
  <c r="L204" i="1"/>
  <c r="L38" i="1"/>
  <c r="L19" i="1"/>
  <c r="F368" i="1"/>
  <c r="F370" i="1" s="1"/>
  <c r="F140" i="1"/>
  <c r="F106" i="1"/>
  <c r="F104" i="1"/>
  <c r="F102" i="1"/>
  <c r="F100" i="1"/>
  <c r="F98" i="1"/>
  <c r="F96" i="1"/>
  <c r="F94" i="1"/>
  <c r="F92" i="1"/>
  <c r="F88" i="1"/>
  <c r="F86" i="1"/>
  <c r="F83" i="1"/>
  <c r="F107" i="1"/>
  <c r="F103" i="1"/>
  <c r="F99" i="1"/>
  <c r="F93" i="1"/>
  <c r="F89" i="1"/>
  <c r="F82" i="1"/>
  <c r="F95" i="1"/>
  <c r="F81" i="1"/>
  <c r="F87" i="1"/>
  <c r="F6" i="1"/>
  <c r="F101" i="1"/>
  <c r="F97" i="1"/>
  <c r="F85" i="1"/>
  <c r="F80" i="1"/>
  <c r="F25" i="1"/>
  <c r="F91" i="1"/>
  <c r="F90" i="1"/>
  <c r="F79" i="1"/>
  <c r="F84" i="1"/>
  <c r="B237" i="1"/>
  <c r="L305" i="1"/>
  <c r="L302" i="1"/>
  <c r="L32" i="1"/>
  <c r="L9" i="1"/>
  <c r="M282" i="1"/>
  <c r="M33" i="1"/>
  <c r="D337" i="1"/>
  <c r="D341" i="1" s="1"/>
  <c r="D342" i="1" s="1"/>
  <c r="D381" i="1" s="1"/>
  <c r="D382" i="1" s="1"/>
  <c r="D343" i="1"/>
  <c r="E238" i="1"/>
  <c r="E236" i="1"/>
  <c r="E234" i="1"/>
  <c r="E232" i="1"/>
  <c r="E230" i="1"/>
  <c r="E228" i="1"/>
  <c r="E239" i="1"/>
  <c r="E229" i="1"/>
  <c r="E226" i="1"/>
  <c r="E224" i="1"/>
  <c r="E220" i="1"/>
  <c r="E218" i="1"/>
  <c r="E215" i="1"/>
  <c r="E213" i="1"/>
  <c r="E231" i="1"/>
  <c r="E233" i="1"/>
  <c r="E227" i="1"/>
  <c r="E223" i="1"/>
  <c r="E219" i="1"/>
  <c r="E212" i="1"/>
  <c r="E225" i="1"/>
  <c r="E221" i="1"/>
  <c r="E217" i="1"/>
  <c r="E214" i="1"/>
  <c r="E206" i="1"/>
  <c r="E235" i="1"/>
  <c r="E211" i="1"/>
  <c r="E216" i="1"/>
  <c r="E222" i="1"/>
  <c r="D305" i="1"/>
  <c r="D302" i="1"/>
  <c r="D32" i="1"/>
  <c r="D9" i="1"/>
  <c r="G33" i="1"/>
  <c r="E302" i="1"/>
  <c r="E305" i="1"/>
  <c r="E9" i="1"/>
  <c r="E32" i="1"/>
  <c r="C368" i="1"/>
  <c r="C370" i="1" s="1"/>
  <c r="C91" i="1"/>
  <c r="C98" i="1"/>
  <c r="C140" i="1"/>
  <c r="C107" i="1"/>
  <c r="C103" i="1"/>
  <c r="C99" i="1"/>
  <c r="C93" i="1"/>
  <c r="C92" i="1"/>
  <c r="C83" i="1"/>
  <c r="C25" i="1"/>
  <c r="C6" i="1"/>
  <c r="C95" i="1"/>
  <c r="C94" i="1"/>
  <c r="C89" i="1"/>
  <c r="C82" i="1"/>
  <c r="C84" i="1"/>
  <c r="C104" i="1"/>
  <c r="C100" i="1"/>
  <c r="C96" i="1"/>
  <c r="C88" i="1"/>
  <c r="C87" i="1"/>
  <c r="C81" i="1"/>
  <c r="C106" i="1"/>
  <c r="C101" i="1"/>
  <c r="C97" i="1"/>
  <c r="C86" i="1"/>
  <c r="C85" i="1"/>
  <c r="C80" i="1"/>
  <c r="C102" i="1"/>
  <c r="C79" i="1"/>
  <c r="C90" i="1"/>
  <c r="F305" i="1"/>
  <c r="F302" i="1"/>
  <c r="F9" i="1"/>
  <c r="F32" i="1"/>
  <c r="B372" i="1"/>
  <c r="B8" i="1"/>
  <c r="L282" i="1"/>
  <c r="L33" i="1"/>
  <c r="M204" i="1"/>
  <c r="M173" i="1"/>
  <c r="M19" i="1"/>
  <c r="M38" i="1"/>
  <c r="H331" i="1"/>
  <c r="H335" i="1" s="1"/>
  <c r="H303" i="1"/>
  <c r="H138" i="1"/>
  <c r="H37" i="1"/>
  <c r="H26" i="1"/>
  <c r="H5" i="1"/>
  <c r="H74" i="1"/>
  <c r="H105" i="1" s="1"/>
  <c r="E343" i="1"/>
  <c r="E337" i="1"/>
  <c r="E341" i="1" s="1"/>
  <c r="E342" i="1" s="1"/>
  <c r="E381" i="1" s="1"/>
  <c r="E382" i="1" s="1"/>
  <c r="H33" i="1"/>
  <c r="B307" i="1"/>
  <c r="B309" i="1" s="1"/>
  <c r="B313" i="1" s="1"/>
  <c r="B10" i="1"/>
  <c r="J331" i="1"/>
  <c r="J335" i="1" s="1"/>
  <c r="J303" i="1"/>
  <c r="J138" i="1"/>
  <c r="J5" i="1"/>
  <c r="J74" i="1"/>
  <c r="J105" i="1" s="1"/>
  <c r="J37" i="1"/>
  <c r="J26" i="1"/>
  <c r="G204" i="1"/>
  <c r="G173" i="1"/>
  <c r="G19" i="1"/>
  <c r="G38" i="1"/>
  <c r="J204" i="1"/>
  <c r="J173" i="1"/>
  <c r="J237" i="1" s="1"/>
  <c r="J38" i="1"/>
  <c r="J19" i="1"/>
  <c r="F105" i="1"/>
  <c r="F343" i="1"/>
  <c r="F337" i="1"/>
  <c r="F341" i="1" s="1"/>
  <c r="F342" i="1" s="1"/>
  <c r="F381" i="1" s="1"/>
  <c r="F382" i="1" s="1"/>
  <c r="B230" i="1"/>
  <c r="B239" i="1"/>
  <c r="B232" i="1"/>
  <c r="B229" i="1"/>
  <c r="B226" i="1"/>
  <c r="B218" i="1"/>
  <c r="B215" i="1"/>
  <c r="B236" i="1"/>
  <c r="B233" i="1"/>
  <c r="B227" i="1"/>
  <c r="B223" i="1"/>
  <c r="B219" i="1"/>
  <c r="B212" i="1"/>
  <c r="B234" i="1"/>
  <c r="B231" i="1"/>
  <c r="B225" i="1"/>
  <c r="B221" i="1"/>
  <c r="B217" i="1"/>
  <c r="B214" i="1"/>
  <c r="B224" i="1"/>
  <c r="B235" i="1"/>
  <c r="B220" i="1"/>
  <c r="B216" i="1"/>
  <c r="B238" i="1"/>
  <c r="B213" i="1"/>
  <c r="B228" i="1"/>
  <c r="B211" i="1"/>
  <c r="B222" i="1"/>
  <c r="I331" i="1"/>
  <c r="I335" i="1" s="1"/>
  <c r="I303" i="1"/>
  <c r="I138" i="1"/>
  <c r="I26" i="1"/>
  <c r="I5" i="1"/>
  <c r="I37" i="1"/>
  <c r="I74" i="1"/>
  <c r="I33" i="1"/>
  <c r="F229" i="1"/>
  <c r="F235" i="1"/>
  <c r="F232" i="1"/>
  <c r="F231" i="1"/>
  <c r="F228" i="1"/>
  <c r="F234" i="1"/>
  <c r="F233" i="1"/>
  <c r="F230" i="1"/>
  <c r="F227" i="1"/>
  <c r="F223" i="1"/>
  <c r="F219" i="1"/>
  <c r="F212" i="1"/>
  <c r="F239" i="1"/>
  <c r="F236" i="1"/>
  <c r="F224" i="1"/>
  <c r="F220" i="1"/>
  <c r="F213" i="1"/>
  <c r="F238" i="1"/>
  <c r="F226" i="1"/>
  <c r="F218" i="1"/>
  <c r="F215" i="1"/>
  <c r="F214" i="1"/>
  <c r="F206" i="1"/>
  <c r="F225" i="1"/>
  <c r="F221" i="1"/>
  <c r="F217" i="1"/>
  <c r="F216" i="1"/>
  <c r="F222" i="1"/>
  <c r="F211" i="1"/>
  <c r="H39" i="1"/>
  <c r="C206" i="1"/>
  <c r="D237" i="1"/>
  <c r="C337" i="1"/>
  <c r="C341" i="1" s="1"/>
  <c r="C342" i="1" s="1"/>
  <c r="C381" i="1" s="1"/>
  <c r="C382" i="1" s="1"/>
  <c r="C343" i="1"/>
  <c r="M360" i="1"/>
  <c r="L80" i="1" l="1"/>
  <c r="L82" i="1"/>
  <c r="I360" i="1"/>
  <c r="L103" i="1"/>
  <c r="L104" i="1"/>
  <c r="G360" i="1"/>
  <c r="L85" i="1"/>
  <c r="L97" i="1"/>
  <c r="L106" i="1"/>
  <c r="L89" i="1"/>
  <c r="L98" i="1"/>
  <c r="L92" i="1"/>
  <c r="L25" i="1"/>
  <c r="B380" i="1"/>
  <c r="L91" i="1"/>
  <c r="L107" i="1"/>
  <c r="L96" i="1"/>
  <c r="L101" i="1"/>
  <c r="L368" i="1"/>
  <c r="L370" i="1" s="1"/>
  <c r="L8" i="1" s="1"/>
  <c r="L81" i="1"/>
  <c r="L88" i="1"/>
  <c r="L84" i="1"/>
  <c r="M368" i="1"/>
  <c r="M370" i="1" s="1"/>
  <c r="M8" i="1" s="1"/>
  <c r="L105" i="1"/>
  <c r="M106" i="1"/>
  <c r="L86" i="1"/>
  <c r="M85" i="1"/>
  <c r="M105" i="1"/>
  <c r="M101" i="1"/>
  <c r="L87" i="1"/>
  <c r="L93" i="1"/>
  <c r="L94" i="1"/>
  <c r="L102" i="1"/>
  <c r="M102" i="1"/>
  <c r="L83" i="1"/>
  <c r="L79" i="1"/>
  <c r="L95" i="1"/>
  <c r="L6" i="1"/>
  <c r="L90" i="1"/>
  <c r="L100" i="1"/>
  <c r="H230" i="1"/>
  <c r="M80" i="1"/>
  <c r="M82" i="1"/>
  <c r="M81" i="1"/>
  <c r="L337" i="1"/>
  <c r="L341" i="1" s="1"/>
  <c r="L342" i="1" s="1"/>
  <c r="L381" i="1" s="1"/>
  <c r="L382" i="1" s="1"/>
  <c r="M91" i="1"/>
  <c r="M79" i="1"/>
  <c r="M89" i="1"/>
  <c r="M96" i="1"/>
  <c r="M6" i="1"/>
  <c r="M93" i="1"/>
  <c r="M104" i="1"/>
  <c r="M25" i="1"/>
  <c r="M100" i="1"/>
  <c r="M99" i="1"/>
  <c r="M98" i="1"/>
  <c r="M87" i="1"/>
  <c r="M92" i="1"/>
  <c r="M94" i="1"/>
  <c r="M97" i="1"/>
  <c r="M86" i="1"/>
  <c r="M103" i="1"/>
  <c r="M84" i="1"/>
  <c r="M88" i="1"/>
  <c r="M95" i="1"/>
  <c r="M83" i="1"/>
  <c r="M107" i="1"/>
  <c r="M32" i="1"/>
  <c r="M9" i="1"/>
  <c r="M337" i="1"/>
  <c r="M305" i="1"/>
  <c r="M10" i="1" s="1"/>
  <c r="H214" i="1"/>
  <c r="H224" i="1"/>
  <c r="H217" i="1"/>
  <c r="H206" i="1"/>
  <c r="H219" i="1"/>
  <c r="H232" i="1"/>
  <c r="H220" i="1"/>
  <c r="H212" i="1"/>
  <c r="H218" i="1"/>
  <c r="H234" i="1"/>
  <c r="H215" i="1"/>
  <c r="H228" i="1"/>
  <c r="H211" i="1"/>
  <c r="H233" i="1"/>
  <c r="H227" i="1"/>
  <c r="H225" i="1"/>
  <c r="H229" i="1"/>
  <c r="H235" i="1"/>
  <c r="H213" i="1"/>
  <c r="H238" i="1"/>
  <c r="H226" i="1"/>
  <c r="H236" i="1"/>
  <c r="H223" i="1"/>
  <c r="H231" i="1"/>
  <c r="H221" i="1"/>
  <c r="H239" i="1"/>
  <c r="H237" i="1"/>
  <c r="H222" i="1"/>
  <c r="M239" i="1"/>
  <c r="M206" i="1"/>
  <c r="M231" i="1"/>
  <c r="M235" i="1"/>
  <c r="M215" i="1"/>
  <c r="M232" i="1"/>
  <c r="M233" i="1"/>
  <c r="M236" i="1"/>
  <c r="M229" i="1"/>
  <c r="M221" i="1"/>
  <c r="M226" i="1"/>
  <c r="M228" i="1"/>
  <c r="M216" i="1"/>
  <c r="M227" i="1"/>
  <c r="M214" i="1"/>
  <c r="M230" i="1"/>
  <c r="M234" i="1"/>
  <c r="M219" i="1"/>
  <c r="M217" i="1"/>
  <c r="M213" i="1"/>
  <c r="M225" i="1"/>
  <c r="M212" i="1"/>
  <c r="M220" i="1"/>
  <c r="M223" i="1"/>
  <c r="M218" i="1"/>
  <c r="M238" i="1"/>
  <c r="M224" i="1"/>
  <c r="M211" i="1"/>
  <c r="M222" i="1"/>
  <c r="D380" i="1"/>
  <c r="D7" i="1"/>
  <c r="L307" i="1"/>
  <c r="L10" i="1"/>
  <c r="B319" i="1"/>
  <c r="B322" i="1" s="1"/>
  <c r="B325" i="1" s="1"/>
  <c r="B16" i="1"/>
  <c r="B314" i="1"/>
  <c r="B36" i="1" s="1"/>
  <c r="E307" i="1"/>
  <c r="E10" i="1"/>
  <c r="D307" i="1"/>
  <c r="D309" i="1" s="1"/>
  <c r="D313" i="1" s="1"/>
  <c r="D10" i="1"/>
  <c r="G337" i="1"/>
  <c r="G341" i="1" s="1"/>
  <c r="G342" i="1" s="1"/>
  <c r="G381" i="1" s="1"/>
  <c r="G382" i="1" s="1"/>
  <c r="G343" i="1"/>
  <c r="G380" i="1" s="1"/>
  <c r="L140" i="1"/>
  <c r="C380" i="1"/>
  <c r="C7" i="1"/>
  <c r="J368" i="1"/>
  <c r="J370" i="1" s="1"/>
  <c r="J140" i="1"/>
  <c r="J107" i="1"/>
  <c r="J25" i="1"/>
  <c r="J6" i="1"/>
  <c r="J106" i="1"/>
  <c r="J92" i="1"/>
  <c r="J98" i="1"/>
  <c r="J97" i="1"/>
  <c r="J101" i="1"/>
  <c r="J86" i="1"/>
  <c r="J94" i="1"/>
  <c r="J82" i="1"/>
  <c r="J83" i="1"/>
  <c r="J102" i="1"/>
  <c r="J95" i="1"/>
  <c r="J99" i="1"/>
  <c r="J103" i="1"/>
  <c r="J88" i="1"/>
  <c r="J81" i="1"/>
  <c r="J91" i="1"/>
  <c r="J93" i="1"/>
  <c r="J96" i="1"/>
  <c r="J80" i="1"/>
  <c r="J100" i="1"/>
  <c r="J87" i="1"/>
  <c r="J104" i="1"/>
  <c r="J85" i="1"/>
  <c r="J89" i="1"/>
  <c r="J79" i="1"/>
  <c r="J84" i="1"/>
  <c r="J90" i="1"/>
  <c r="M237" i="1"/>
  <c r="F372" i="1"/>
  <c r="F8" i="1"/>
  <c r="G302" i="1"/>
  <c r="G305" i="1"/>
  <c r="G9" i="1"/>
  <c r="G32" i="1"/>
  <c r="F307" i="1"/>
  <c r="F10" i="1"/>
  <c r="H305" i="1"/>
  <c r="H302" i="1"/>
  <c r="H9" i="1"/>
  <c r="H32" i="1"/>
  <c r="C372" i="1"/>
  <c r="C8" i="1"/>
  <c r="K206" i="1"/>
  <c r="K239" i="1"/>
  <c r="K238" i="1"/>
  <c r="K226" i="1"/>
  <c r="K213" i="1"/>
  <c r="K220" i="1"/>
  <c r="K224" i="1"/>
  <c r="K215" i="1"/>
  <c r="K214" i="1"/>
  <c r="K228" i="1"/>
  <c r="K232" i="1"/>
  <c r="K236" i="1"/>
  <c r="K235" i="1"/>
  <c r="K223" i="1"/>
  <c r="K217" i="1"/>
  <c r="K218" i="1"/>
  <c r="K230" i="1"/>
  <c r="K234" i="1"/>
  <c r="K221" i="1"/>
  <c r="K225" i="1"/>
  <c r="K212" i="1"/>
  <c r="K227" i="1"/>
  <c r="K219" i="1"/>
  <c r="K233" i="1"/>
  <c r="K229" i="1"/>
  <c r="K231" i="1"/>
  <c r="K216" i="1"/>
  <c r="K211" i="1"/>
  <c r="K222" i="1"/>
  <c r="E372" i="1"/>
  <c r="E8" i="1"/>
  <c r="I368" i="1"/>
  <c r="I370" i="1" s="1"/>
  <c r="I102" i="1"/>
  <c r="I88" i="1"/>
  <c r="I81" i="1"/>
  <c r="I25" i="1"/>
  <c r="I6" i="1"/>
  <c r="I140" i="1"/>
  <c r="I107" i="1"/>
  <c r="I87" i="1"/>
  <c r="I98" i="1"/>
  <c r="I80" i="1"/>
  <c r="I94" i="1"/>
  <c r="I101" i="1"/>
  <c r="I93" i="1"/>
  <c r="I100" i="1"/>
  <c r="I83" i="1"/>
  <c r="I95" i="1"/>
  <c r="I82" i="1"/>
  <c r="I103" i="1"/>
  <c r="I85" i="1"/>
  <c r="I99" i="1"/>
  <c r="I91" i="1"/>
  <c r="I86" i="1"/>
  <c r="I104" i="1"/>
  <c r="I97" i="1"/>
  <c r="I89" i="1"/>
  <c r="I96" i="1"/>
  <c r="I106" i="1"/>
  <c r="I92" i="1"/>
  <c r="I84" i="1"/>
  <c r="I90" i="1"/>
  <c r="I79" i="1"/>
  <c r="J239" i="1"/>
  <c r="J206" i="1"/>
  <c r="J235" i="1"/>
  <c r="J238" i="1"/>
  <c r="J229" i="1"/>
  <c r="J232" i="1"/>
  <c r="J215" i="1"/>
  <c r="J234" i="1"/>
  <c r="J221" i="1"/>
  <c r="J227" i="1"/>
  <c r="J223" i="1"/>
  <c r="J214" i="1"/>
  <c r="J219" i="1"/>
  <c r="J236" i="1"/>
  <c r="J217" i="1"/>
  <c r="J224" i="1"/>
  <c r="J213" i="1"/>
  <c r="J226" i="1"/>
  <c r="J225" i="1"/>
  <c r="J218" i="1"/>
  <c r="J228" i="1"/>
  <c r="J230" i="1"/>
  <c r="J233" i="1"/>
  <c r="J220" i="1"/>
  <c r="J212" i="1"/>
  <c r="J231" i="1"/>
  <c r="J216" i="1"/>
  <c r="J211" i="1"/>
  <c r="J222" i="1"/>
  <c r="M7" i="1"/>
  <c r="E380" i="1"/>
  <c r="E7" i="1"/>
  <c r="H343" i="1"/>
  <c r="H337" i="1"/>
  <c r="H341" i="1" s="1"/>
  <c r="H342" i="1" s="1"/>
  <c r="H381" i="1" s="1"/>
  <c r="H382" i="1" s="1"/>
  <c r="I105" i="1"/>
  <c r="K368" i="1"/>
  <c r="K370" i="1" s="1"/>
  <c r="K140" i="1"/>
  <c r="K86" i="1"/>
  <c r="K25" i="1"/>
  <c r="K6" i="1"/>
  <c r="K96" i="1"/>
  <c r="K100" i="1"/>
  <c r="K107" i="1"/>
  <c r="K104" i="1"/>
  <c r="K80" i="1"/>
  <c r="K82" i="1"/>
  <c r="K101" i="1"/>
  <c r="K81" i="1"/>
  <c r="K94" i="1"/>
  <c r="K103" i="1"/>
  <c r="K91" i="1"/>
  <c r="K85" i="1"/>
  <c r="K95" i="1"/>
  <c r="K89" i="1"/>
  <c r="K83" i="1"/>
  <c r="K98" i="1"/>
  <c r="K87" i="1"/>
  <c r="K97" i="1"/>
  <c r="K102" i="1"/>
  <c r="K106" i="1"/>
  <c r="K88" i="1"/>
  <c r="K99" i="1"/>
  <c r="K92" i="1"/>
  <c r="K93" i="1"/>
  <c r="K90" i="1"/>
  <c r="K79" i="1"/>
  <c r="K84" i="1"/>
  <c r="G239" i="1"/>
  <c r="G206" i="1"/>
  <c r="G230" i="1"/>
  <c r="G219" i="1"/>
  <c r="G221" i="1"/>
  <c r="G212" i="1"/>
  <c r="G214" i="1"/>
  <c r="G217" i="1"/>
  <c r="G225" i="1"/>
  <c r="G233" i="1"/>
  <c r="G224" i="1"/>
  <c r="G226" i="1"/>
  <c r="G215" i="1"/>
  <c r="G234" i="1"/>
  <c r="G218" i="1"/>
  <c r="G227" i="1"/>
  <c r="G220" i="1"/>
  <c r="G211" i="1"/>
  <c r="G235" i="1"/>
  <c r="G213" i="1"/>
  <c r="G238" i="1"/>
  <c r="G223" i="1"/>
  <c r="G231" i="1"/>
  <c r="G229" i="1"/>
  <c r="G232" i="1"/>
  <c r="G228" i="1"/>
  <c r="G236" i="1"/>
  <c r="G216" i="1"/>
  <c r="G222" i="1"/>
  <c r="I305" i="1"/>
  <c r="I302" i="1"/>
  <c r="I32" i="1"/>
  <c r="I9" i="1"/>
  <c r="J305" i="1"/>
  <c r="J302" i="1"/>
  <c r="J32" i="1"/>
  <c r="J9" i="1"/>
  <c r="H368" i="1"/>
  <c r="H370" i="1" s="1"/>
  <c r="H140" i="1"/>
  <c r="H107" i="1"/>
  <c r="H95" i="1"/>
  <c r="H25" i="1"/>
  <c r="H6" i="1"/>
  <c r="H93" i="1"/>
  <c r="H89" i="1"/>
  <c r="H86" i="1"/>
  <c r="H85" i="1"/>
  <c r="H88" i="1"/>
  <c r="H83" i="1"/>
  <c r="H92" i="1"/>
  <c r="H87" i="1"/>
  <c r="H96" i="1"/>
  <c r="H80" i="1"/>
  <c r="H99" i="1"/>
  <c r="H100" i="1"/>
  <c r="H101" i="1"/>
  <c r="H81" i="1"/>
  <c r="H103" i="1"/>
  <c r="H102" i="1"/>
  <c r="H82" i="1"/>
  <c r="H104" i="1"/>
  <c r="H91" i="1"/>
  <c r="H98" i="1"/>
  <c r="H94" i="1"/>
  <c r="H97" i="1"/>
  <c r="H106" i="1"/>
  <c r="H84" i="1"/>
  <c r="H90" i="1"/>
  <c r="H79" i="1"/>
  <c r="M140" i="1"/>
  <c r="K237" i="1"/>
  <c r="K302" i="1"/>
  <c r="K305" i="1"/>
  <c r="K32" i="1"/>
  <c r="K9" i="1"/>
  <c r="L380" i="1"/>
  <c r="L7" i="1"/>
  <c r="I343" i="1"/>
  <c r="I337" i="1"/>
  <c r="I341" i="1" s="1"/>
  <c r="I342" i="1" s="1"/>
  <c r="I381" i="1" s="1"/>
  <c r="I382" i="1" s="1"/>
  <c r="F380" i="1"/>
  <c r="F7" i="1"/>
  <c r="G237" i="1"/>
  <c r="J337" i="1"/>
  <c r="J341" i="1" s="1"/>
  <c r="J342" i="1" s="1"/>
  <c r="J381" i="1" s="1"/>
  <c r="J382" i="1" s="1"/>
  <c r="J343" i="1"/>
  <c r="B376" i="1"/>
  <c r="B11" i="1"/>
  <c r="L206" i="1"/>
  <c r="L239" i="1"/>
  <c r="L220" i="1"/>
  <c r="L227" i="1"/>
  <c r="L223" i="1"/>
  <c r="L230" i="1"/>
  <c r="L228" i="1"/>
  <c r="L219" i="1"/>
  <c r="L225" i="1"/>
  <c r="L221" i="1"/>
  <c r="L213" i="1"/>
  <c r="L231" i="1"/>
  <c r="L238" i="1"/>
  <c r="L236" i="1"/>
  <c r="L233" i="1"/>
  <c r="L224" i="1"/>
  <c r="L212" i="1"/>
  <c r="L229" i="1"/>
  <c r="L234" i="1"/>
  <c r="L217" i="1"/>
  <c r="L215" i="1"/>
  <c r="L218" i="1"/>
  <c r="L226" i="1"/>
  <c r="L214" i="1"/>
  <c r="L232" i="1"/>
  <c r="L235" i="1"/>
  <c r="L211" i="1"/>
  <c r="L222" i="1"/>
  <c r="L216" i="1"/>
  <c r="G368" i="1"/>
  <c r="G370" i="1" s="1"/>
  <c r="G140" i="1"/>
  <c r="G100" i="1"/>
  <c r="G107" i="1"/>
  <c r="G93" i="1"/>
  <c r="G103" i="1"/>
  <c r="G89" i="1"/>
  <c r="G94" i="1"/>
  <c r="G25" i="1"/>
  <c r="G6" i="1"/>
  <c r="G99" i="1"/>
  <c r="G82" i="1"/>
  <c r="G92" i="1"/>
  <c r="G95" i="1"/>
  <c r="G91" i="1"/>
  <c r="G83" i="1"/>
  <c r="G80" i="1"/>
  <c r="G104" i="1"/>
  <c r="G85" i="1"/>
  <c r="G97" i="1"/>
  <c r="G86" i="1"/>
  <c r="G88" i="1"/>
  <c r="G96" i="1"/>
  <c r="G106" i="1"/>
  <c r="G98" i="1"/>
  <c r="G87" i="1"/>
  <c r="G81" i="1"/>
  <c r="G101" i="1"/>
  <c r="G102" i="1"/>
  <c r="G90" i="1"/>
  <c r="G79" i="1"/>
  <c r="G84" i="1"/>
  <c r="I239" i="1"/>
  <c r="I206" i="1"/>
  <c r="I232" i="1"/>
  <c r="I225" i="1"/>
  <c r="I224" i="1"/>
  <c r="I221" i="1"/>
  <c r="I233" i="1"/>
  <c r="I229" i="1"/>
  <c r="I230" i="1"/>
  <c r="I217" i="1"/>
  <c r="I231" i="1"/>
  <c r="I219" i="1"/>
  <c r="I214" i="1"/>
  <c r="I215" i="1"/>
  <c r="I223" i="1"/>
  <c r="I218" i="1"/>
  <c r="I228" i="1"/>
  <c r="I236" i="1"/>
  <c r="I227" i="1"/>
  <c r="I220" i="1"/>
  <c r="I238" i="1"/>
  <c r="I213" i="1"/>
  <c r="I212" i="1"/>
  <c r="I226" i="1"/>
  <c r="I234" i="1"/>
  <c r="I222" i="1"/>
  <c r="I235" i="1"/>
  <c r="I211" i="1"/>
  <c r="I216" i="1"/>
  <c r="D372" i="1"/>
  <c r="D8" i="1"/>
  <c r="C307" i="1"/>
  <c r="C309" i="1" s="1"/>
  <c r="C313" i="1" s="1"/>
  <c r="C10" i="1"/>
  <c r="K337" i="1"/>
  <c r="K341" i="1" s="1"/>
  <c r="K342" i="1" s="1"/>
  <c r="K381" i="1" s="1"/>
  <c r="K382" i="1" s="1"/>
  <c r="K343" i="1"/>
  <c r="L372" i="1" l="1"/>
  <c r="L11" i="1" s="1"/>
  <c r="M372" i="1"/>
  <c r="M307" i="1"/>
  <c r="M341" i="1"/>
  <c r="M342" i="1" s="1"/>
  <c r="J380" i="1"/>
  <c r="J7" i="1"/>
  <c r="K380" i="1"/>
  <c r="K7" i="1"/>
  <c r="H372" i="1"/>
  <c r="H8" i="1"/>
  <c r="I307" i="1"/>
  <c r="I10" i="1"/>
  <c r="E309" i="1"/>
  <c r="E313" i="1" s="1"/>
  <c r="K372" i="1"/>
  <c r="K8" i="1"/>
  <c r="I372" i="1"/>
  <c r="I8" i="1"/>
  <c r="F309" i="1"/>
  <c r="F313" i="1" s="1"/>
  <c r="J372" i="1"/>
  <c r="J8" i="1"/>
  <c r="E376" i="1"/>
  <c r="E378" i="1" s="1"/>
  <c r="E11" i="1"/>
  <c r="C376" i="1"/>
  <c r="C378" i="1" s="1"/>
  <c r="C11" i="1"/>
  <c r="B34" i="1"/>
  <c r="B35" i="1"/>
  <c r="G307" i="1"/>
  <c r="G10" i="1"/>
  <c r="C319" i="1"/>
  <c r="C322" i="1" s="1"/>
  <c r="C325" i="1" s="1"/>
  <c r="C16" i="1"/>
  <c r="C314" i="1"/>
  <c r="C36" i="1" s="1"/>
  <c r="G372" i="1"/>
  <c r="G8" i="1"/>
  <c r="K307" i="1"/>
  <c r="K10" i="1"/>
  <c r="J307" i="1"/>
  <c r="J10" i="1"/>
  <c r="B363" i="1"/>
  <c r="B362" i="1" s="1"/>
  <c r="B326" i="1"/>
  <c r="D376" i="1"/>
  <c r="D378" i="1" s="1"/>
  <c r="D11" i="1"/>
  <c r="I380" i="1"/>
  <c r="I7" i="1"/>
  <c r="H307" i="1"/>
  <c r="H10" i="1"/>
  <c r="F376" i="1"/>
  <c r="F378" i="1" s="1"/>
  <c r="F11" i="1"/>
  <c r="H380" i="1"/>
  <c r="H7" i="1"/>
  <c r="G7" i="1"/>
  <c r="M376" i="1"/>
  <c r="M11" i="1"/>
  <c r="M309" i="1"/>
  <c r="M313" i="1" s="1"/>
  <c r="M34" i="1"/>
  <c r="D319" i="1"/>
  <c r="D322" i="1" s="1"/>
  <c r="D325" i="1" s="1"/>
  <c r="D16" i="1"/>
  <c r="D314" i="1"/>
  <c r="L309" i="1"/>
  <c r="L313" i="1" s="1"/>
  <c r="L376" i="1" l="1"/>
  <c r="L377" i="1" s="1"/>
  <c r="M381" i="1"/>
  <c r="M382" i="1" s="1"/>
  <c r="M377" i="1"/>
  <c r="M378" i="1"/>
  <c r="L319" i="1"/>
  <c r="L16" i="1"/>
  <c r="L314" i="1"/>
  <c r="L36" i="1" s="1"/>
  <c r="H376" i="1"/>
  <c r="H11" i="1"/>
  <c r="I376" i="1"/>
  <c r="I11" i="1"/>
  <c r="H309" i="1"/>
  <c r="H313" i="1" s="1"/>
  <c r="E319" i="1"/>
  <c r="E16" i="1"/>
  <c r="E314" i="1"/>
  <c r="E36" i="1" s="1"/>
  <c r="C35" i="1"/>
  <c r="C34" i="1"/>
  <c r="M319" i="1"/>
  <c r="M322" i="1" s="1"/>
  <c r="M325" i="1" s="1"/>
  <c r="M16" i="1"/>
  <c r="M314" i="1"/>
  <c r="J309" i="1"/>
  <c r="J313" i="1" s="1"/>
  <c r="D34" i="1"/>
  <c r="D35" i="1"/>
  <c r="J376" i="1"/>
  <c r="J11" i="1"/>
  <c r="D36" i="1"/>
  <c r="C363" i="1"/>
  <c r="C362" i="1" s="1"/>
  <c r="C326" i="1"/>
  <c r="K376" i="1"/>
  <c r="K11" i="1"/>
  <c r="K309" i="1"/>
  <c r="K313" i="1" s="1"/>
  <c r="G309" i="1"/>
  <c r="G313" i="1" s="1"/>
  <c r="D363" i="1"/>
  <c r="D362" i="1" s="1"/>
  <c r="D326" i="1"/>
  <c r="G376" i="1"/>
  <c r="G11" i="1"/>
  <c r="F319" i="1"/>
  <c r="F16" i="1"/>
  <c r="F314" i="1"/>
  <c r="F36" i="1" s="1"/>
  <c r="I309" i="1"/>
  <c r="I313" i="1" s="1"/>
  <c r="L378" i="1" l="1"/>
  <c r="H377" i="1"/>
  <c r="H378" i="1"/>
  <c r="G377" i="1"/>
  <c r="G378" i="1"/>
  <c r="I377" i="1"/>
  <c r="I378" i="1"/>
  <c r="J377" i="1"/>
  <c r="J378" i="1"/>
  <c r="K377" i="1"/>
  <c r="K378" i="1"/>
  <c r="I319" i="1"/>
  <c r="I16" i="1"/>
  <c r="I314" i="1"/>
  <c r="E35" i="1"/>
  <c r="E34" i="1"/>
  <c r="M35" i="1"/>
  <c r="G319" i="1"/>
  <c r="G16" i="1"/>
  <c r="G314" i="1"/>
  <c r="M36" i="1"/>
  <c r="E322" i="1"/>
  <c r="E325" i="1" s="1"/>
  <c r="J319" i="1"/>
  <c r="J16" i="1"/>
  <c r="J314" i="1"/>
  <c r="H319" i="1"/>
  <c r="H16" i="1"/>
  <c r="H314" i="1"/>
  <c r="H36" i="1" s="1"/>
  <c r="F35" i="1"/>
  <c r="F34" i="1"/>
  <c r="L34" i="1"/>
  <c r="L35" i="1"/>
  <c r="F322" i="1"/>
  <c r="F325" i="1" s="1"/>
  <c r="K319" i="1"/>
  <c r="K16" i="1"/>
  <c r="K314" i="1"/>
  <c r="M363" i="1"/>
  <c r="M362" i="1" s="1"/>
  <c r="M326" i="1"/>
  <c r="L322" i="1"/>
  <c r="L325" i="1" s="1"/>
  <c r="F363" i="1" l="1"/>
  <c r="F362" i="1" s="1"/>
  <c r="F326" i="1"/>
  <c r="G34" i="1"/>
  <c r="G35" i="1"/>
  <c r="K35" i="1"/>
  <c r="K34" i="1"/>
  <c r="I34" i="1"/>
  <c r="I35" i="1"/>
  <c r="E363" i="1"/>
  <c r="E362" i="1" s="1"/>
  <c r="E326" i="1"/>
  <c r="H322" i="1"/>
  <c r="H325" i="1" s="1"/>
  <c r="G322" i="1"/>
  <c r="G325" i="1" s="1"/>
  <c r="J34" i="1"/>
  <c r="J35" i="1"/>
  <c r="G36" i="1"/>
  <c r="J36" i="1"/>
  <c r="K36" i="1"/>
  <c r="H34" i="1"/>
  <c r="H35" i="1"/>
  <c r="J322" i="1"/>
  <c r="J325" i="1" s="1"/>
  <c r="I36" i="1"/>
  <c r="L363" i="1"/>
  <c r="L362" i="1" s="1"/>
  <c r="L326" i="1"/>
  <c r="K322" i="1"/>
  <c r="K325" i="1" s="1"/>
  <c r="I322" i="1"/>
  <c r="I325" i="1" s="1"/>
  <c r="I363" i="1" l="1"/>
  <c r="I362" i="1" s="1"/>
  <c r="I326" i="1"/>
  <c r="J363" i="1"/>
  <c r="J362" i="1" s="1"/>
  <c r="J326" i="1"/>
  <c r="G363" i="1"/>
  <c r="G362" i="1" s="1"/>
  <c r="G326" i="1"/>
  <c r="H363" i="1"/>
  <c r="H362" i="1" s="1"/>
  <c r="H326" i="1"/>
  <c r="K363" i="1"/>
  <c r="K362" i="1" s="1"/>
  <c r="K326" i="1"/>
</calcChain>
</file>

<file path=xl/sharedStrings.xml><?xml version="1.0" encoding="utf-8"?>
<sst xmlns="http://schemas.openxmlformats.org/spreadsheetml/2006/main" count="693" uniqueCount="284">
  <si>
    <t>Table 1: GROSS DOMESTIC PRODUCT AND SOME ALLIED AGGREGATES SUMMARY TABLE</t>
  </si>
  <si>
    <t xml:space="preserve">         TZS Billions</t>
  </si>
  <si>
    <t>Heading</t>
  </si>
  <si>
    <t>1. Gross Domestic Product at b.p</t>
  </si>
  <si>
    <t>2. Gross Domestic Product at m.p.</t>
  </si>
  <si>
    <t>3. Gross National Income at b.p</t>
  </si>
  <si>
    <t>4. Gross National Income at m.p.</t>
  </si>
  <si>
    <t>5. Net Domestic Product at b.p</t>
  </si>
  <si>
    <t>6. Net National Income at b.p</t>
  </si>
  <si>
    <t>7. Net National Income at m.p.</t>
  </si>
  <si>
    <t>8. Gross Fixed capital Formation</t>
  </si>
  <si>
    <t>9. Gross Capital Formation</t>
  </si>
  <si>
    <t>10. Government Final Consump. Exp.</t>
  </si>
  <si>
    <t>11. Household Final Consumption Exp.</t>
  </si>
  <si>
    <t>12. Net Savings</t>
  </si>
  <si>
    <t>AT 2015 PRICES</t>
  </si>
  <si>
    <t>13. Gross Domestic Product at b.p</t>
  </si>
  <si>
    <t>14. Gross Fixed capital Formation</t>
  </si>
  <si>
    <t>15. Gross Capital Formation</t>
  </si>
  <si>
    <t>PER CAPITA GDP</t>
  </si>
  <si>
    <t>2023</t>
  </si>
  <si>
    <t xml:space="preserve">16. Per Capita GDP at  current market prices </t>
  </si>
  <si>
    <t xml:space="preserve">17. Per Capita GDP at  current basic prices </t>
  </si>
  <si>
    <t xml:space="preserve">       m.p.=&gt;market prices.</t>
  </si>
  <si>
    <t>Table 2: SELECTED IMPORTANT RATIOS AT CURRENT PRICES</t>
  </si>
  <si>
    <t xml:space="preserve">              Percent</t>
  </si>
  <si>
    <t>1.Compensation of Employees to Net Domestic Product (NDP) at b.p.</t>
  </si>
  <si>
    <t>2. Gross Capital formation to GDP at m.p.</t>
  </si>
  <si>
    <t>3. Government Final Consumption Expenditure  to Net National Disposable income at m.p</t>
  </si>
  <si>
    <t>4. Household Final consumption Expenditure  to Net National Disposable income at m.p</t>
  </si>
  <si>
    <t>5. Savings to Net National Disposable income at m.p</t>
  </si>
  <si>
    <t>6. GFCF at current prices / GDP at current  b.p</t>
  </si>
  <si>
    <t>7. GFCF at constant prices /GDP at constant b.p</t>
  </si>
  <si>
    <t>8. Agriculture, Fishing,Hunting and Forestry to GDP at current  b.p</t>
  </si>
  <si>
    <t>9. Industry and construction to GDP at current b.p</t>
  </si>
  <si>
    <t>10. Services to GDP at current b.p</t>
  </si>
  <si>
    <t>Table 3: GROSS DOMESTIC PRODUCT ESTIMATES AT CURRENT PRICES BY ECONOMIC ACTIVITY</t>
  </si>
  <si>
    <t>Percentage</t>
  </si>
  <si>
    <t xml:space="preserve">     TZS  Millions</t>
  </si>
  <si>
    <t>Economic Activity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</si>
  <si>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</si>
  <si>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</si>
  <si>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</si>
  <si>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</si>
  <si>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</si>
  <si>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</si>
  <si>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</si>
  <si>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</si>
  <si>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</si>
  <si>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</si>
  <si>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</si>
  <si>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A: Agriculture, Forestry and Fishing</t>
  </si>
  <si>
    <t>Crops</t>
  </si>
  <si>
    <t>Livestock</t>
  </si>
  <si>
    <t>Forestry</t>
  </si>
  <si>
    <t>Fishing</t>
  </si>
  <si>
    <t>Industry and Construction</t>
  </si>
  <si>
    <t>B: Mining and quarrying</t>
  </si>
  <si>
    <t>C: Manufacturing</t>
  </si>
  <si>
    <t>D: Electricity supply</t>
  </si>
  <si>
    <t>E: Water supply; sewerage, waste management</t>
  </si>
  <si>
    <t>F: Construction</t>
  </si>
  <si>
    <t>Services</t>
  </si>
  <si>
    <t>G: Wholesale and retail trade; repairs</t>
  </si>
  <si>
    <t>H: Transport and storage</t>
  </si>
  <si>
    <t>I: Accomodation and Food Services</t>
  </si>
  <si>
    <t>J: Information and communication</t>
  </si>
  <si>
    <t>K: Financial and insurance activities</t>
  </si>
  <si>
    <t>L: Real estate</t>
  </si>
  <si>
    <t>M: Professional, scientific and technical activities</t>
  </si>
  <si>
    <t>N: Administrative and support service activities</t>
  </si>
  <si>
    <t>O: Public administration and defence</t>
  </si>
  <si>
    <t>P: Education</t>
  </si>
  <si>
    <t xml:space="preserve"> Q: Human health and social work activities</t>
  </si>
  <si>
    <t>R: Arts, entertainment and recreation</t>
  </si>
  <si>
    <t>S: Other service activities</t>
  </si>
  <si>
    <t>T: Activities of households as employers;</t>
  </si>
  <si>
    <t>All Economic Activities</t>
  </si>
  <si>
    <t>Taxes on products</t>
  </si>
  <si>
    <t>GDP at Market prices</t>
  </si>
  <si>
    <t xml:space="preserve">               Percent</t>
  </si>
  <si>
    <t xml:space="preserve">        TZS Millions</t>
  </si>
  <si>
    <t xml:space="preserve">                Percent</t>
  </si>
  <si>
    <t>Type of Expenditure</t>
  </si>
  <si>
    <t>GDP at current market prices</t>
  </si>
  <si>
    <t>Final Consumption</t>
  </si>
  <si>
    <t>Government final consumption</t>
  </si>
  <si>
    <t>Household final consumption</t>
  </si>
  <si>
    <t>Non Profit Institutions Serving Households</t>
  </si>
  <si>
    <t>Gross Capital Formation</t>
  </si>
  <si>
    <t>Gross fixed capital formation</t>
  </si>
  <si>
    <t>Changes in Valuables</t>
  </si>
  <si>
    <t>Changes in inventories</t>
  </si>
  <si>
    <t>Exports of goods and services</t>
  </si>
  <si>
    <t>Export of goods</t>
  </si>
  <si>
    <t>Export of services</t>
  </si>
  <si>
    <t>Imports of goods and services</t>
  </si>
  <si>
    <t>Import of goods</t>
  </si>
  <si>
    <t>Import of services</t>
  </si>
  <si>
    <t>Errors and Omissions</t>
  </si>
  <si>
    <t>GDP at constant 2015 market prices</t>
  </si>
  <si>
    <t>Implied deflators</t>
  </si>
  <si>
    <t>Gross domestic product at market prices</t>
  </si>
  <si>
    <t xml:space="preserve">       TZS Millions</t>
  </si>
  <si>
    <t>1. Compensation of employees</t>
  </si>
  <si>
    <t>2. Operating surplus</t>
  </si>
  <si>
    <t>3. Net Domestic Product at basic price</t>
  </si>
  <si>
    <t>4. Net primary income from ROW</t>
  </si>
  <si>
    <t>5. Net National Income at b.p.</t>
  </si>
  <si>
    <t>6.Taxes on products</t>
  </si>
  <si>
    <t>8.  Net National Income at m.p.</t>
  </si>
  <si>
    <t xml:space="preserve">9.  Net current Transfers from ROW  </t>
  </si>
  <si>
    <t>10.Net National Disposable Income at m.p</t>
  </si>
  <si>
    <t>11.Government final consumption expenditure</t>
  </si>
  <si>
    <t>12. Household final consumption expenditure</t>
  </si>
  <si>
    <t>13. Non Profit Institutions Serving Households</t>
  </si>
  <si>
    <t>13.  Net Savings</t>
  </si>
  <si>
    <t>14.  Net National Disposable Income at m.p.</t>
  </si>
  <si>
    <r>
      <t>Capital Finance at Current Prices</t>
    </r>
    <r>
      <rPr>
        <b/>
        <sz val="9"/>
        <color indexed="8"/>
        <rFont val="Times New Roman"/>
        <family val="1"/>
      </rPr>
      <t>, Tanzania Mainland, 2007 - 2021</t>
    </r>
  </si>
  <si>
    <t>2.Consumption on fixed capital</t>
  </si>
  <si>
    <t>3.Net capital transfer from ROW</t>
  </si>
  <si>
    <t>4. Finance of Gross accumulation</t>
  </si>
  <si>
    <t>5. Changes in Inventories</t>
  </si>
  <si>
    <t>6.Gross fixed capital formation</t>
  </si>
  <si>
    <t>7.Net Lending(+)/Borrowing(-) from ROW</t>
  </si>
  <si>
    <t>8. Gross Accumulation</t>
  </si>
  <si>
    <t>1. Gross Domestic Product at basic price.</t>
  </si>
  <si>
    <t>2.  Net primary income from ROW</t>
  </si>
  <si>
    <t xml:space="preserve">    2.1 Primary  Income receivable</t>
  </si>
  <si>
    <t xml:space="preserve">    2.2 Less Primary income payable</t>
  </si>
  <si>
    <t xml:space="preserve">3. Equals: Gross National Product at b.p </t>
  </si>
  <si>
    <t>4. Less: Consumption of Fixed Capital</t>
  </si>
  <si>
    <t>5. Equals: Net National Product at basic price</t>
  </si>
  <si>
    <t>6. Plus: Net Current Transfers from abroad</t>
  </si>
  <si>
    <t xml:space="preserve">   6.1 Current Transfers receivable</t>
  </si>
  <si>
    <t xml:space="preserve">   6.2 Less: Current transfer payable</t>
  </si>
  <si>
    <t>7. Equals: Net National Disposable Income at b.p</t>
  </si>
  <si>
    <t xml:space="preserve">8. Gross National Disposable Income at b.p </t>
  </si>
  <si>
    <t>9. Gross National Income at basic prices</t>
  </si>
  <si>
    <t>1. Export of goods and services:</t>
  </si>
  <si>
    <t xml:space="preserve">    1.1 Export of Goods</t>
  </si>
  <si>
    <t xml:space="preserve">    1.2 Export of services</t>
  </si>
  <si>
    <t>2. Primary incomes receivable</t>
  </si>
  <si>
    <t xml:space="preserve">3. Current transfers receivable </t>
  </si>
  <si>
    <t>4. Total external transactions receivable by the Nation</t>
  </si>
  <si>
    <t>5. Import of goods and services:</t>
  </si>
  <si>
    <t xml:space="preserve">   5.1 Import of goods</t>
  </si>
  <si>
    <t xml:space="preserve">   5.2 Import of  services</t>
  </si>
  <si>
    <t>6. Primary incomes payable</t>
  </si>
  <si>
    <t>7. Current transfers payable</t>
  </si>
  <si>
    <t>8. Current external balance</t>
  </si>
  <si>
    <t>9. Total external transactions paid by the Nation</t>
  </si>
  <si>
    <t>10. Current external balance</t>
  </si>
  <si>
    <t>11.Errors and ommissions</t>
  </si>
  <si>
    <t>12. Net lending (+) or Borrowing (-) from the ROW</t>
  </si>
  <si>
    <t>1. Gross Domestic Product at m.p.</t>
  </si>
  <si>
    <t xml:space="preserve">2.  Plus: Net primary income from ROW </t>
  </si>
  <si>
    <t>3. Equals: Gross National Income at m.p.</t>
  </si>
  <si>
    <t>5. Equals: Net National Income at m.p.</t>
  </si>
  <si>
    <t>6. Plus: Net Current Transfers received from abroad</t>
  </si>
  <si>
    <t>6.1 Current Transfers receivable</t>
  </si>
  <si>
    <t>6.2 Less: Current transfer payable</t>
  </si>
  <si>
    <t>7. Equals: Net National Disposable Income at m.p.</t>
  </si>
  <si>
    <t>Gross National Income at basic prices (Mill.US $)</t>
  </si>
  <si>
    <t xml:space="preserve">Gross National Disposable Income at basic prices (Mill. US$) </t>
  </si>
  <si>
    <t xml:space="preserve">Gross National Disposable Income at basic prices (Mill. TSHS) </t>
  </si>
  <si>
    <t>MEMORUNDUM ITEMS:</t>
  </si>
  <si>
    <t>Exchange rates Shs/USD (annual average)</t>
  </si>
  <si>
    <t xml:space="preserve">Tanzania Mainland Population </t>
  </si>
  <si>
    <t>Economic activity</t>
  </si>
  <si>
    <t>1. Crops</t>
  </si>
  <si>
    <t>2. Livestock</t>
  </si>
  <si>
    <t>3. Forestry and Hunting</t>
  </si>
  <si>
    <t>4. Fishing</t>
  </si>
  <si>
    <t>Total Agriculture</t>
  </si>
  <si>
    <t>1. Mining and quarrying</t>
  </si>
  <si>
    <t>2. Manufacturing</t>
  </si>
  <si>
    <t>3. Electricity supply</t>
  </si>
  <si>
    <t>4. Water supply,sewarage, waste management</t>
  </si>
  <si>
    <t>5. Construction</t>
  </si>
  <si>
    <t>Total Industry and Construction</t>
  </si>
  <si>
    <t>1. Wholesale and retail trade; repairs</t>
  </si>
  <si>
    <t>2. Transport and storage</t>
  </si>
  <si>
    <t>3. Accomodation and Food Services</t>
  </si>
  <si>
    <t>4. Information and communication</t>
  </si>
  <si>
    <t>5. Financial and insurance activities</t>
  </si>
  <si>
    <t>6. Real estate</t>
  </si>
  <si>
    <t>7. Professional, scientific and technical activities</t>
  </si>
  <si>
    <t>8. Administrative and support service activities</t>
  </si>
  <si>
    <t>9. Public administration and defence</t>
  </si>
  <si>
    <t>10. Education</t>
  </si>
  <si>
    <t>11. Human health and social work activities</t>
  </si>
  <si>
    <t>12. Arts, entertainment and recreation</t>
  </si>
  <si>
    <t>13. Other service activities</t>
  </si>
  <si>
    <t>14. Activities of households as employers;</t>
  </si>
  <si>
    <t>Total Services</t>
  </si>
  <si>
    <t>Table 12a: GROSS DOMESTIC PRODUCT OF SERVICES AT 2015 PRICES</t>
  </si>
  <si>
    <t xml:space="preserve">Type of Capital formation </t>
  </si>
  <si>
    <t>A. Gross Fixed Capital Formation</t>
  </si>
  <si>
    <t>1. Buildings and Structures</t>
  </si>
  <si>
    <t>2. Transport Equipment</t>
  </si>
  <si>
    <t>3.Machinery and Equipment</t>
  </si>
  <si>
    <t>4. Other Machinery and Equipment</t>
  </si>
  <si>
    <t>5. Animal Resources</t>
  </si>
  <si>
    <t>6. Research and Development</t>
  </si>
  <si>
    <t>A. Change in Valuables</t>
  </si>
  <si>
    <t>B. Changes in Inventories</t>
  </si>
  <si>
    <t>C. Gross Capital Formation</t>
  </si>
  <si>
    <t>1. Central Government:</t>
  </si>
  <si>
    <t>2. Parastatals:</t>
  </si>
  <si>
    <t>3. Institutions:</t>
  </si>
  <si>
    <t>4. Private</t>
  </si>
  <si>
    <t>1. Agriculture (crops, Livestock, Forestry, Fishing and Hunting)</t>
  </si>
  <si>
    <t>2. Mining and Quarrying</t>
  </si>
  <si>
    <t>3. Manufacturing</t>
  </si>
  <si>
    <t>4. Electricity and Water Supply</t>
  </si>
  <si>
    <t>6. Wholesale and Retail Trade and Hotels and Restaurants</t>
  </si>
  <si>
    <t>7. Transport, Storage and Communication</t>
  </si>
  <si>
    <t>8. Financial intermediation, Real Estate and B.S</t>
  </si>
  <si>
    <t>9. Public Administration, Education, Health and O.S</t>
  </si>
  <si>
    <t>10. Gross Fixed Capital Formation</t>
  </si>
  <si>
    <t>Note: B.S &gt;&gt;  Business Services</t>
  </si>
  <si>
    <t xml:space="preserve">          O.S &gt;&gt;  Other Services</t>
  </si>
  <si>
    <t>REGION/YEAR</t>
  </si>
  <si>
    <t>Dodoma</t>
  </si>
  <si>
    <t>Arusha</t>
  </si>
  <si>
    <t>Kilimanjaro</t>
  </si>
  <si>
    <t>Tanga</t>
  </si>
  <si>
    <t>Morogoro</t>
  </si>
  <si>
    <t>Pwani</t>
  </si>
  <si>
    <t>Dar -es salaam</t>
  </si>
  <si>
    <t>Lindi</t>
  </si>
  <si>
    <t>Mtwara</t>
  </si>
  <si>
    <t>Ruvuma</t>
  </si>
  <si>
    <t>Iringa</t>
  </si>
  <si>
    <t>Mbeya</t>
  </si>
  <si>
    <t>Singida</t>
  </si>
  <si>
    <t>Tabora</t>
  </si>
  <si>
    <t>Rukwa</t>
  </si>
  <si>
    <t>Kigoma</t>
  </si>
  <si>
    <t>Shinyanga</t>
  </si>
  <si>
    <t>Kagera</t>
  </si>
  <si>
    <t>Mwanza</t>
  </si>
  <si>
    <t>Mara</t>
  </si>
  <si>
    <t>Manyara</t>
  </si>
  <si>
    <t>Njombe</t>
  </si>
  <si>
    <t>Katavi</t>
  </si>
  <si>
    <t>Simiyu</t>
  </si>
  <si>
    <t>Geita</t>
  </si>
  <si>
    <t>Songwe</t>
  </si>
  <si>
    <t>TANZANIA MAINLAND</t>
  </si>
  <si>
    <t xml:space="preserve">                 Percent</t>
  </si>
  <si>
    <t xml:space="preserve">                  Shilling</t>
  </si>
  <si>
    <t>Appendix 1.    AVERAGE ANNUAL RATES OF GROWTH OF TOTAL GDP AT 2015 BASIC PRICES</t>
  </si>
  <si>
    <t xml:space="preserve">          Percent</t>
  </si>
  <si>
    <t>Appendix 2.    AVERAGE ANNUAL RATES OF GROWTH OF AGRICULTURE &amp; FISHING  GDP AT 2015 BASIC PRICES</t>
  </si>
  <si>
    <t>Appendix 3.    AVERAGE ANNUAL RATES OF GROWTH OF INDUSTRIAL AND CONSTRUCTION GDP AT 2015 PRICES</t>
  </si>
  <si>
    <t>Appendix 4.    AVERAGE ANNUAL RATES OF GROWTH OF SERVICES GDP AT 2015 PRICES</t>
  </si>
  <si>
    <t>Table 4: SHARES OF GROSS DOMESTIC PRODUCT AT CURRENT PRICES BY ECONOMIC ACTIVITY</t>
  </si>
  <si>
    <t>Table 5: IMPLICIT DEFLATORS OF GROSS DOMESTIC PRODUCT BY ECONOMIC ACTIVITIES (2015 = 100)</t>
  </si>
  <si>
    <t>Table 6 :GROSS DOMESTIC PRODUCT AT 2015 PRICES BY ECONOMIC ACTIVITY</t>
  </si>
  <si>
    <t>Table 7:ANNUAL GROWTH RATES OF GROSS DOMESTIC PRODUCT  BY ECONOMIC ACTIVITY</t>
  </si>
  <si>
    <t>Table 8:SHARES OF GROSS DOMESTIC PRODUCT AT 2015 PRICES BY ECONOMIC ACTIVITY</t>
  </si>
  <si>
    <t>Table 9: GROSS DOMESTIC PRODUCT BY TYPE OF EXPENDITURE AT CURRENT MARKET  PRICES</t>
  </si>
  <si>
    <t>Table 10: GROSS DOMESTIC PRODUCT BY TYPE OF EXPENDITURE AT 2015 MARKET  PRICES</t>
  </si>
  <si>
    <t>Table 11: IMPLICIT DEFLATORS OF GROSS DOMESTIC PRODUCT BY EXPENDITURE (2015 = 100)</t>
  </si>
  <si>
    <t>Table 12:NATIONAL DISPOSABLE INCOME AND ITS APPROPRIATION AT CURRENT MARKET PRICES</t>
  </si>
  <si>
    <t>Table 13:CAPITAL FINANCE AT CURRENT PRICES</t>
  </si>
  <si>
    <t>Table 14:RELATION AMONG NATIONAL ACCOUNTING AGGREGATES AT CURRENT BASIC PRICES</t>
  </si>
  <si>
    <t>Table 15: INTERNATIONAL TRANSACTIONS AT CURRENT PRICES</t>
  </si>
  <si>
    <t>Table 16:RELATION AMONG NATIONAL ACCOUNTING AGGREGATES AT CURRENT MARKET PRICES</t>
  </si>
  <si>
    <t>Table 17: GROSS DOMESTIC PRODUCT OF AGRICULTURE AT CURRENT PRICES</t>
  </si>
  <si>
    <t>Table 18: GROSS DOMESTIC PRODUCT OF AGRICULTURE AT 2015 PRICES</t>
  </si>
  <si>
    <t>Table 19: GROSS DOMESTIC PRODUCT OF INDUSTRY &amp; CONSTRUCTION AT CURRENT PRICES</t>
  </si>
  <si>
    <t>Table 20: GROSS DOMESTIC PRODUCT OF INDUSTRY &amp; CONSTRUCTION AT 2015 PRICES</t>
  </si>
  <si>
    <t>Table 21: GROSS DOMESTIC PRODUCT OF SERVICES AT CURRENT PRICES</t>
  </si>
  <si>
    <t>Table 22: GROSS CAPITAL FORMATION AT CURRENT PRICES</t>
  </si>
  <si>
    <t>Table 23: GROSS CAPITAL FORMATION BY PUBLIC AND PRIVATE SECTORS AT CURRENT PRICES</t>
  </si>
  <si>
    <t>Table 24: GROSS CAPITAL FORMATION AT 2015 PRICES</t>
  </si>
  <si>
    <t>Table 26: REGIONAL GDP AT CURRENT MARKET PRICES</t>
  </si>
  <si>
    <t>Table 27: SHARE TO GDP AT CURRENT PRICES</t>
  </si>
  <si>
    <t>Table 28: REGIONAL  PER CAPITA GDP AT CURRENT MARKET PRICES</t>
  </si>
  <si>
    <t xml:space="preserve"> </t>
  </si>
  <si>
    <t>Table 25: GROSS FIXED CAPITAL FORMATION BY KIND OF ECONOMIC ACTIVITY AT 2015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</si>
</sst>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  <numFmt numFmtId="168" formatCode="0.0"/>
    <numFmt numFmtId="169" formatCode="_-* #,##0.0_-;\-* #,##0.0_-;_-* &quot;-&quot;??_-;_-@_-"/>
    <numFmt numFmtId="170" formatCode="#,##0.0"/>
    <numFmt numFmtId="171" formatCode="_(* #,##0.0_);_(* \(#,##0.0\);_(* &quot;-&quot;??_);_(@_)"/>
    <numFmt numFmtId="172" formatCode="0.0%"/>
    <numFmt numFmtId="173" formatCode="_-* #,##0.00_-;\-* #,##0.00_-;_-* &quot;-&quot;_-;_-@_-"/>
    <numFmt numFmtId="174" formatCode="_-* #,##0.0_-;\-* #,##0.0_-;_-* &quot;-&quot;_-;_-@_-"/>
    <numFmt numFmtId="175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indexed="8"/>
      <name val="Times New Roman"/>
      <family val="1"/>
    </font>
    <font>
      <b/>
      <i/>
      <sz val="12"/>
      <name val="Times New Roman"/>
      <family val="1"/>
    </font>
    <font>
      <sz val="7"/>
      <color rgb="FF000000"/>
      <name val="Arial Narrow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/>
    <xf numFmtId="165" fontId="3" fillId="0" borderId="0" xfId="4" applyFont="1" applyBorder="1"/>
    <xf numFmtId="1" fontId="2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right"/>
    </xf>
    <xf numFmtId="3" fontId="3" fillId="0" borderId="0" xfId="0" applyNumberFormat="1" applyFont="1"/>
    <xf numFmtId="166" fontId="3" fillId="0" borderId="0" xfId="1" applyNumberFormat="1" applyFont="1" applyFill="1"/>
    <xf numFmtId="1" fontId="2" fillId="0" borderId="0" xfId="0" applyNumberFormat="1" applyFont="1"/>
    <xf numFmtId="3" fontId="2" fillId="0" borderId="0" xfId="0" quotePrefix="1" applyNumberFormat="1" applyFont="1" applyAlignment="1">
      <alignment horizontal="right"/>
    </xf>
    <xf numFmtId="0" fontId="3" fillId="0" borderId="2" xfId="0" applyFont="1" applyBorder="1"/>
    <xf numFmtId="3" fontId="3" fillId="0" borderId="2" xfId="0" applyNumberFormat="1" applyFont="1" applyBorder="1"/>
    <xf numFmtId="167" fontId="3" fillId="0" borderId="2" xfId="0" applyNumberFormat="1" applyFont="1" applyBorder="1"/>
    <xf numFmtId="1" fontId="2" fillId="0" borderId="3" xfId="0" applyNumberFormat="1" applyFont="1" applyBorder="1"/>
    <xf numFmtId="1" fontId="2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1" xfId="0" applyFont="1" applyBorder="1"/>
    <xf numFmtId="168" fontId="3" fillId="0" borderId="0" xfId="0" applyNumberFormat="1" applyFont="1"/>
    <xf numFmtId="168" fontId="3" fillId="0" borderId="2" xfId="0" applyNumberFormat="1" applyFont="1" applyBorder="1"/>
    <xf numFmtId="167" fontId="2" fillId="0" borderId="0" xfId="4" applyNumberFormat="1" applyFont="1" applyBorder="1"/>
    <xf numFmtId="167" fontId="2" fillId="0" borderId="0" xfId="4" applyNumberFormat="1" applyFont="1" applyBorder="1" applyAlignment="1">
      <alignment horizontal="left"/>
    </xf>
    <xf numFmtId="3" fontId="2" fillId="0" borderId="1" xfId="4" applyNumberFormat="1" applyFont="1" applyFill="1" applyBorder="1" applyAlignment="1">
      <alignment horizontal="left"/>
    </xf>
    <xf numFmtId="3" fontId="2" fillId="0" borderId="1" xfId="4" applyNumberFormat="1" applyFont="1" applyFill="1" applyBorder="1" applyAlignment="1">
      <alignment horizontal="right"/>
    </xf>
    <xf numFmtId="3" fontId="2" fillId="0" borderId="0" xfId="4" applyNumberFormat="1" applyFont="1" applyFill="1" applyBorder="1"/>
    <xf numFmtId="3" fontId="2" fillId="0" borderId="0" xfId="0" applyNumberFormat="1" applyFont="1"/>
    <xf numFmtId="167" fontId="3" fillId="0" borderId="0" xfId="4" applyNumberFormat="1" applyFont="1" applyBorder="1" applyAlignment="1">
      <alignment horizontal="left" indent="1"/>
    </xf>
    <xf numFmtId="3" fontId="3" fillId="0" borderId="0" xfId="0" applyNumberFormat="1" applyFont="1" applyAlignment="1">
      <alignment horizontal="right"/>
    </xf>
    <xf numFmtId="167" fontId="2" fillId="0" borderId="0" xfId="4" applyNumberFormat="1" applyFont="1" applyBorder="1" applyAlignment="1">
      <alignment horizontal="left" indent="1"/>
    </xf>
    <xf numFmtId="166" fontId="2" fillId="0" borderId="0" xfId="0" applyNumberFormat="1" applyFont="1"/>
    <xf numFmtId="167" fontId="3" fillId="0" borderId="0" xfId="4" applyNumberFormat="1" applyFont="1" applyBorder="1" applyAlignment="1">
      <alignment horizontal="left"/>
    </xf>
    <xf numFmtId="164" fontId="2" fillId="0" borderId="0" xfId="0" applyNumberFormat="1" applyFont="1"/>
    <xf numFmtId="164" fontId="3" fillId="0" borderId="0" xfId="0" applyNumberFormat="1" applyFont="1"/>
    <xf numFmtId="167" fontId="3" fillId="0" borderId="0" xfId="4" applyNumberFormat="1" applyFont="1" applyFill="1" applyBorder="1" applyAlignment="1">
      <alignment horizontal="left"/>
    </xf>
    <xf numFmtId="3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7" fontId="2" fillId="0" borderId="0" xfId="0" applyNumberFormat="1" applyFont="1"/>
    <xf numFmtId="0" fontId="5" fillId="0" borderId="0" xfId="0" applyFont="1" applyAlignment="1">
      <alignment horizontal="left" indent="1"/>
    </xf>
    <xf numFmtId="3" fontId="2" fillId="0" borderId="1" xfId="0" applyNumberFormat="1" applyFont="1" applyBorder="1"/>
    <xf numFmtId="166" fontId="2" fillId="0" borderId="0" xfId="1" applyNumberFormat="1" applyFont="1" applyBorder="1"/>
    <xf numFmtId="166" fontId="3" fillId="0" borderId="0" xfId="1" applyNumberFormat="1" applyFont="1" applyBorder="1"/>
    <xf numFmtId="169" fontId="2" fillId="0" borderId="0" xfId="4" applyNumberFormat="1" applyFont="1" applyBorder="1"/>
    <xf numFmtId="168" fontId="2" fillId="0" borderId="0" xfId="0" applyNumberFormat="1" applyFont="1"/>
    <xf numFmtId="169" fontId="3" fillId="0" borderId="0" xfId="4" applyNumberFormat="1" applyFont="1" applyFill="1" applyBorder="1" applyAlignment="1">
      <alignment horizontal="right"/>
    </xf>
    <xf numFmtId="169" fontId="3" fillId="0" borderId="0" xfId="4" applyNumberFormat="1" applyFont="1" applyBorder="1"/>
    <xf numFmtId="0" fontId="2" fillId="0" borderId="2" xfId="0" applyFont="1" applyBorder="1" applyAlignment="1">
      <alignment horizontal="left"/>
    </xf>
    <xf numFmtId="169" fontId="2" fillId="0" borderId="2" xfId="4" applyNumberFormat="1" applyFont="1" applyBorder="1"/>
    <xf numFmtId="168" fontId="2" fillId="0" borderId="2" xfId="0" applyNumberFormat="1" applyFont="1" applyBorder="1"/>
    <xf numFmtId="170" fontId="2" fillId="0" borderId="0" xfId="0" applyNumberFormat="1" applyFont="1"/>
    <xf numFmtId="170" fontId="3" fillId="0" borderId="0" xfId="0" applyNumberFormat="1" applyFont="1"/>
    <xf numFmtId="170" fontId="2" fillId="0" borderId="2" xfId="0" applyNumberFormat="1" applyFont="1" applyBorder="1"/>
    <xf numFmtId="3" fontId="2" fillId="0" borderId="0" xfId="0" applyNumberFormat="1" applyFont="1" applyAlignment="1">
      <alignment horizontal="right"/>
    </xf>
    <xf numFmtId="167" fontId="3" fillId="0" borderId="0" xfId="4" applyNumberFormat="1" applyFont="1" applyFill="1" applyBorder="1" applyAlignment="1">
      <alignment horizontal="left" indent="1"/>
    </xf>
    <xf numFmtId="3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/>
    <xf numFmtId="167" fontId="2" fillId="0" borderId="0" xfId="4" applyNumberFormat="1" applyFont="1" applyBorder="1" applyAlignment="1">
      <alignment horizontal="right"/>
    </xf>
    <xf numFmtId="166" fontId="2" fillId="0" borderId="0" xfId="1" applyNumberFormat="1" applyFont="1" applyBorder="1" applyAlignment="1">
      <alignment horizontal="right"/>
    </xf>
    <xf numFmtId="166" fontId="3" fillId="0" borderId="0" xfId="1" applyNumberFormat="1" applyFont="1"/>
    <xf numFmtId="170" fontId="2" fillId="0" borderId="0" xfId="0" applyNumberFormat="1" applyFont="1" applyAlignment="1">
      <alignment horizontal="right"/>
    </xf>
    <xf numFmtId="170" fontId="3" fillId="0" borderId="0" xfId="0" applyNumberFormat="1" applyFont="1" applyAlignment="1">
      <alignment horizontal="right"/>
    </xf>
    <xf numFmtId="170" fontId="2" fillId="0" borderId="2" xfId="0" applyNumberFormat="1" applyFont="1" applyBorder="1" applyAlignment="1">
      <alignment horizontal="right"/>
    </xf>
    <xf numFmtId="0" fontId="2" fillId="0" borderId="1" xfId="4" applyNumberFormat="1" applyFont="1" applyFill="1" applyBorder="1" applyAlignment="1">
      <alignment horizontal="right"/>
    </xf>
    <xf numFmtId="170" fontId="2" fillId="0" borderId="0" xfId="3" applyNumberFormat="1" applyFont="1" applyBorder="1" applyAlignment="1">
      <alignment horizontal="right"/>
    </xf>
    <xf numFmtId="170" fontId="3" fillId="0" borderId="0" xfId="3" applyNumberFormat="1" applyFont="1" applyBorder="1" applyAlignment="1">
      <alignment horizontal="right"/>
    </xf>
    <xf numFmtId="170" fontId="2" fillId="0" borderId="2" xfId="3" applyNumberFormat="1" applyFont="1" applyBorder="1" applyAlignment="1">
      <alignment horizontal="right"/>
    </xf>
    <xf numFmtId="166" fontId="3" fillId="0" borderId="0" xfId="0" applyNumberFormat="1" applyFont="1"/>
    <xf numFmtId="164" fontId="6" fillId="0" borderId="2" xfId="2" applyFont="1" applyBorder="1"/>
    <xf numFmtId="170" fontId="2" fillId="0" borderId="1" xfId="3" applyNumberFormat="1" applyFont="1" applyBorder="1" applyAlignment="1">
      <alignment horizontal="right"/>
    </xf>
    <xf numFmtId="3" fontId="7" fillId="0" borderId="0" xfId="0" applyNumberFormat="1" applyFont="1"/>
    <xf numFmtId="3" fontId="3" fillId="0" borderId="0" xfId="0" applyNumberFormat="1" applyFont="1" applyAlignment="1">
      <alignment horizontal="left" indent="1"/>
    </xf>
    <xf numFmtId="167" fontId="3" fillId="0" borderId="0" xfId="4" applyNumberFormat="1" applyFont="1" applyFill="1" applyBorder="1" applyAlignment="1">
      <alignment horizontal="right"/>
    </xf>
    <xf numFmtId="171" fontId="3" fillId="0" borderId="0" xfId="1" applyNumberFormat="1" applyFont="1" applyFill="1"/>
    <xf numFmtId="3" fontId="8" fillId="0" borderId="0" xfId="0" applyNumberFormat="1" applyFont="1" applyAlignment="1">
      <alignment horizontal="left" indent="1"/>
    </xf>
    <xf numFmtId="3" fontId="7" fillId="0" borderId="0" xfId="0" applyNumberFormat="1" applyFont="1" applyAlignment="1">
      <alignment horizontal="left"/>
    </xf>
    <xf numFmtId="1" fontId="3" fillId="0" borderId="0" xfId="0" applyNumberFormat="1" applyFont="1"/>
    <xf numFmtId="3" fontId="2" fillId="0" borderId="0" xfId="1" applyNumberFormat="1" applyFont="1" applyFill="1"/>
    <xf numFmtId="167" fontId="3" fillId="0" borderId="0" xfId="0" applyNumberFormat="1" applyFont="1"/>
    <xf numFmtId="3" fontId="8" fillId="0" borderId="2" xfId="0" applyNumberFormat="1" applyFont="1" applyBorder="1"/>
    <xf numFmtId="41" fontId="3" fillId="0" borderId="0" xfId="5" applyFont="1" applyBorder="1"/>
    <xf numFmtId="170" fontId="2" fillId="0" borderId="1" xfId="3" applyNumberFormat="1" applyFont="1" applyFill="1" applyBorder="1" applyAlignment="1">
      <alignment horizontal="right"/>
    </xf>
    <xf numFmtId="3" fontId="3" fillId="0" borderId="0" xfId="1" applyNumberFormat="1" applyFont="1" applyFill="1"/>
    <xf numFmtId="9" fontId="3" fillId="0" borderId="0" xfId="3" applyFont="1" applyBorder="1"/>
    <xf numFmtId="0" fontId="2" fillId="0" borderId="1" xfId="4" applyNumberFormat="1" applyFont="1" applyBorder="1" applyAlignment="1">
      <alignment horizontal="left"/>
    </xf>
    <xf numFmtId="3" fontId="2" fillId="0" borderId="0" xfId="4" applyNumberFormat="1" applyFont="1" applyBorder="1"/>
    <xf numFmtId="3" fontId="3" fillId="0" borderId="0" xfId="4" applyNumberFormat="1" applyFont="1" applyBorder="1"/>
    <xf numFmtId="3" fontId="3" fillId="0" borderId="2" xfId="4" applyNumberFormat="1" applyFont="1" applyBorder="1"/>
    <xf numFmtId="1" fontId="3" fillId="0" borderId="2" xfId="0" applyNumberFormat="1" applyFont="1" applyBorder="1"/>
    <xf numFmtId="3" fontId="8" fillId="0" borderId="0" xfId="0" applyNumberFormat="1" applyFont="1"/>
    <xf numFmtId="43" fontId="0" fillId="0" borderId="0" xfId="0" applyNumberFormat="1"/>
    <xf numFmtId="0" fontId="2" fillId="0" borderId="1" xfId="0" applyFont="1" applyBorder="1" applyAlignment="1">
      <alignment horizontal="right"/>
    </xf>
    <xf numFmtId="167" fontId="3" fillId="0" borderId="0" xfId="4" applyNumberFormat="1" applyFont="1" applyFill="1" applyBorder="1"/>
    <xf numFmtId="165" fontId="3" fillId="0" borderId="0" xfId="1" applyFont="1" applyFill="1"/>
    <xf numFmtId="3" fontId="3" fillId="0" borderId="0" xfId="4" applyNumberFormat="1" applyFont="1" applyFill="1" applyBorder="1"/>
    <xf numFmtId="165" fontId="3" fillId="0" borderId="0" xfId="0" applyNumberFormat="1" applyFont="1"/>
    <xf numFmtId="0" fontId="2" fillId="0" borderId="2" xfId="0" applyFont="1" applyBorder="1"/>
    <xf numFmtId="3" fontId="2" fillId="0" borderId="2" xfId="4" applyNumberFormat="1" applyFont="1" applyFill="1" applyBorder="1"/>
    <xf numFmtId="167" fontId="2" fillId="0" borderId="2" xfId="0" applyNumberFormat="1" applyFont="1" applyBorder="1"/>
    <xf numFmtId="172" fontId="3" fillId="0" borderId="0" xfId="3" applyNumberFormat="1" applyFont="1" applyFill="1"/>
    <xf numFmtId="41" fontId="3" fillId="0" borderId="0" xfId="5" applyFont="1" applyFill="1" applyBorder="1"/>
    <xf numFmtId="166" fontId="3" fillId="0" borderId="0" xfId="1" applyNumberFormat="1" applyFont="1" applyFill="1" applyBorder="1"/>
    <xf numFmtId="167" fontId="2" fillId="0" borderId="0" xfId="4" applyNumberFormat="1" applyFont="1" applyFill="1" applyBorder="1"/>
    <xf numFmtId="3" fontId="0" fillId="0" borderId="0" xfId="0" applyNumberFormat="1"/>
    <xf numFmtId="3" fontId="3" fillId="2" borderId="0" xfId="4" applyNumberFormat="1" applyFont="1" applyFill="1" applyBorder="1"/>
    <xf numFmtId="167" fontId="2" fillId="0" borderId="2" xfId="4" applyNumberFormat="1" applyFont="1" applyFill="1" applyBorder="1"/>
    <xf numFmtId="166" fontId="0" fillId="0" borderId="0" xfId="1" applyNumberFormat="1" applyFont="1"/>
    <xf numFmtId="41" fontId="0" fillId="0" borderId="0" xfId="5" applyFont="1" applyFill="1"/>
    <xf numFmtId="0" fontId="2" fillId="0" borderId="0" xfId="0" quotePrefix="1" applyFont="1" applyAlignment="1">
      <alignment horizontal="right"/>
    </xf>
    <xf numFmtId="0" fontId="3" fillId="0" borderId="0" xfId="4" applyNumberFormat="1" applyFont="1" applyFill="1" applyBorder="1"/>
    <xf numFmtId="0" fontId="10" fillId="0" borderId="0" xfId="0" applyFont="1"/>
    <xf numFmtId="170" fontId="5" fillId="0" borderId="0" xfId="4" applyNumberFormat="1" applyFont="1" applyFill="1" applyBorder="1"/>
    <xf numFmtId="0" fontId="10" fillId="0" borderId="2" xfId="0" applyFont="1" applyBorder="1"/>
    <xf numFmtId="167" fontId="5" fillId="0" borderId="2" xfId="4" applyNumberFormat="1" applyFont="1" applyFill="1" applyBorder="1"/>
    <xf numFmtId="1" fontId="3" fillId="0" borderId="0" xfId="0" applyNumberFormat="1" applyFont="1" applyAlignment="1">
      <alignment horizontal="left"/>
    </xf>
    <xf numFmtId="1" fontId="2" fillId="0" borderId="2" xfId="0" applyNumberFormat="1" applyFont="1" applyBorder="1" applyAlignment="1">
      <alignment horizontal="left"/>
    </xf>
    <xf numFmtId="166" fontId="2" fillId="0" borderId="2" xfId="0" applyNumberFormat="1" applyFont="1" applyBorder="1"/>
    <xf numFmtId="41" fontId="2" fillId="0" borderId="2" xfId="5" applyFont="1" applyFill="1" applyBorder="1"/>
    <xf numFmtId="0" fontId="2" fillId="0" borderId="1" xfId="0" applyFont="1" applyBorder="1" applyAlignment="1">
      <alignment horizontal="justify"/>
    </xf>
    <xf numFmtId="166" fontId="2" fillId="0" borderId="2" xfId="1" applyNumberFormat="1" applyFont="1" applyFill="1" applyBorder="1"/>
    <xf numFmtId="0" fontId="3" fillId="0" borderId="1" xfId="0" applyFont="1" applyBorder="1"/>
    <xf numFmtId="41" fontId="2" fillId="0" borderId="2" xfId="5" applyFont="1" applyBorder="1"/>
    <xf numFmtId="0" fontId="2" fillId="0" borderId="1" xfId="0" quotePrefix="1" applyFont="1" applyBorder="1" applyAlignment="1">
      <alignment horizontal="right"/>
    </xf>
    <xf numFmtId="41" fontId="3" fillId="0" borderId="0" xfId="5" applyFont="1" applyBorder="1" applyAlignment="1">
      <alignment horizontal="right"/>
    </xf>
    <xf numFmtId="164" fontId="0" fillId="0" borderId="0" xfId="5" applyNumberFormat="1" applyFont="1"/>
    <xf numFmtId="41" fontId="3" fillId="0" borderId="0" xfId="5" applyFont="1"/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164" fontId="12" fillId="0" borderId="2" xfId="5" applyNumberFormat="1" applyFont="1" applyBorder="1"/>
    <xf numFmtId="164" fontId="12" fillId="0" borderId="0" xfId="5" applyNumberFormat="1" applyFont="1"/>
    <xf numFmtId="0" fontId="2" fillId="0" borderId="0" xfId="0" applyFont="1" applyAlignment="1">
      <alignment wrapText="1"/>
    </xf>
    <xf numFmtId="173" fontId="0" fillId="0" borderId="0" xfId="5" applyNumberFormat="1" applyFont="1"/>
    <xf numFmtId="174" fontId="0" fillId="0" borderId="0" xfId="5" applyNumberFormat="1" applyFont="1"/>
    <xf numFmtId="173" fontId="12" fillId="0" borderId="2" xfId="5" applyNumberFormat="1" applyFont="1" applyBorder="1"/>
    <xf numFmtId="174" fontId="12" fillId="0" borderId="2" xfId="5" applyNumberFormat="1" applyFont="1" applyBorder="1"/>
    <xf numFmtId="164" fontId="0" fillId="0" borderId="0" xfId="5" applyNumberFormat="1" applyFont="1" applyFill="1"/>
    <xf numFmtId="164" fontId="12" fillId="0" borderId="0" xfId="5" applyNumberFormat="1" applyFont="1" applyFill="1"/>
    <xf numFmtId="1" fontId="2" fillId="2" borderId="4" xfId="0" applyNumberFormat="1" applyFont="1" applyFill="1" applyBorder="1"/>
    <xf numFmtId="165" fontId="3" fillId="0" borderId="0" xfId="1" applyFont="1"/>
    <xf numFmtId="170" fontId="3" fillId="0" borderId="0" xfId="4" applyNumberFormat="1" applyFont="1" applyFill="1" applyBorder="1"/>
    <xf numFmtId="171" fontId="3" fillId="0" borderId="0" xfId="1" applyNumberFormat="1" applyFont="1" applyFill="1" applyBorder="1"/>
    <xf numFmtId="171" fontId="3" fillId="0" borderId="0" xfId="1" applyNumberFormat="1" applyFont="1"/>
    <xf numFmtId="172" fontId="3" fillId="0" borderId="0" xfId="3" applyNumberFormat="1" applyFont="1" applyBorder="1"/>
    <xf numFmtId="167" fontId="3" fillId="0" borderId="0" xfId="1" applyNumberFormat="1" applyFont="1" applyFill="1"/>
    <xf numFmtId="3" fontId="6" fillId="0" borderId="0" xfId="0" applyNumberFormat="1" applyFont="1"/>
    <xf numFmtId="3" fontId="13" fillId="0" borderId="0" xfId="0" applyNumberFormat="1" applyFont="1"/>
    <xf numFmtId="167" fontId="2" fillId="0" borderId="0" xfId="1" applyNumberFormat="1" applyFont="1" applyFill="1"/>
    <xf numFmtId="167" fontId="13" fillId="0" borderId="0" xfId="14" applyNumberFormat="1" applyFont="1"/>
    <xf numFmtId="167" fontId="13" fillId="0" borderId="0" xfId="17" applyNumberFormat="1" applyFont="1"/>
    <xf numFmtId="175" fontId="6" fillId="0" borderId="0" xfId="10" applyNumberFormat="1" applyFont="1"/>
    <xf numFmtId="167" fontId="13" fillId="0" borderId="0" xfId="25" applyNumberFormat="1" applyFont="1"/>
    <xf numFmtId="174" fontId="0" fillId="0" borderId="2" xfId="5" applyNumberFormat="1" applyFont="1" applyBorder="1"/>
    <xf numFmtId="167" fontId="3" fillId="0" borderId="0" xfId="1" applyNumberFormat="1" applyFont="1"/>
    <xf numFmtId="3" fontId="14" fillId="0" borderId="0" xfId="0" applyNumberFormat="1" applyFont="1" applyAlignment="1">
      <alignment horizontal="right" vertical="center"/>
    </xf>
    <xf numFmtId="41" fontId="3" fillId="0" borderId="0" xfId="5" applyFont="1" applyFill="1" applyBorder="1" applyAlignment="1">
      <alignment horizontal="right"/>
    </xf>
    <xf numFmtId="169" fontId="2" fillId="0" borderId="0" xfId="0" applyNumberFormat="1" applyFont="1"/>
    <xf numFmtId="172" fontId="3" fillId="0" borderId="0" xfId="3" applyNumberFormat="1" applyFont="1"/>
    <xf numFmtId="169" fontId="3" fillId="0" borderId="0" xfId="0" applyNumberFormat="1" applyFo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2" borderId="5" xfId="0" applyFont="1" applyFill="1" applyBorder="1"/>
    <xf numFmtId="164" fontId="12" fillId="2" borderId="1" xfId="5" applyNumberFormat="1" applyFont="1" applyFill="1" applyBorder="1"/>
    <xf numFmtId="0" fontId="12" fillId="2" borderId="5" xfId="5" applyNumberFormat="1" applyFont="1" applyFill="1" applyBorder="1"/>
    <xf numFmtId="0" fontId="12" fillId="2" borderId="1" xfId="5" applyNumberFormat="1" applyFont="1" applyFill="1" applyBorder="1"/>
    <xf numFmtId="164" fontId="12" fillId="0" borderId="1" xfId="5" quotePrefix="1" applyNumberFormat="1" applyFont="1" applyFill="1" applyBorder="1" applyAlignment="1">
      <alignment horizontal="right"/>
    </xf>
    <xf numFmtId="3" fontId="2" fillId="0" borderId="0" xfId="4" applyNumberFormat="1" applyFont="1" applyBorder="1" applyAlignment="1">
      <alignment horizontal="right"/>
    </xf>
    <xf numFmtId="3" fontId="3" fillId="0" borderId="0" xfId="4" applyNumberFormat="1" applyFont="1" applyFill="1" applyBorder="1" applyAlignment="1">
      <alignment horizontal="right"/>
    </xf>
    <xf numFmtId="3" fontId="3" fillId="0" borderId="2" xfId="4" applyNumberFormat="1" applyFont="1" applyFill="1" applyBorder="1" applyAlignment="1">
      <alignment horizontal="right"/>
    </xf>
    <xf numFmtId="3" fontId="3" fillId="0" borderId="2" xfId="1" applyNumberFormat="1" applyFont="1" applyFill="1" applyBorder="1"/>
    <xf numFmtId="3" fontId="2" fillId="0" borderId="0" xfId="4" applyNumberFormat="1" applyFont="1" applyFill="1" applyBorder="1" applyAlignment="1">
      <alignment horizontal="right"/>
    </xf>
  </cellXfs>
  <cellStyles count="32">
    <cellStyle name="Comma" xfId="1" builtinId="3"/>
    <cellStyle name="Comma [0]" xfId="2" builtinId="6"/>
    <cellStyle name="Comma [0] 2" xfId="5" xr:uid="{9791B002-6F61-4E86-9B68-E4E51CC029AC}"/>
    <cellStyle name="Comma [0] 2 2" xfId="10" xr:uid="{00000000-0005-0000-0000-000034000000}"/>
    <cellStyle name="Comma [0] 3" xfId="9" xr:uid="{00000000-0005-0000-0000-000033000000}"/>
    <cellStyle name="Comma [0] 4" xfId="30" xr:uid="{6A2F368D-0F7A-465C-A95E-7A58F93499E8}"/>
    <cellStyle name="Comma 10" xfId="19" xr:uid="{00000000-0005-0000-0000-00003E000000}"/>
    <cellStyle name="Comma 11" xfId="20" xr:uid="{00000000-0005-0000-0000-00003F000000}"/>
    <cellStyle name="Comma 12" xfId="21" xr:uid="{00000000-0005-0000-0000-000040000000}"/>
    <cellStyle name="Comma 13" xfId="22" xr:uid="{00000000-0005-0000-0000-000041000000}"/>
    <cellStyle name="Comma 14" xfId="23" xr:uid="{00000000-0005-0000-0000-000042000000}"/>
    <cellStyle name="Comma 15" xfId="24" xr:uid="{00000000-0005-0000-0000-000043000000}"/>
    <cellStyle name="Comma 16" xfId="25" xr:uid="{00000000-0005-0000-0000-000044000000}"/>
    <cellStyle name="Comma 17" xfId="26" xr:uid="{00000000-0005-0000-0000-000045000000}"/>
    <cellStyle name="Comma 18" xfId="27" xr:uid="{00000000-0005-0000-0000-000046000000}"/>
    <cellStyle name="Comma 19" xfId="28" xr:uid="{00000000-0005-0000-0000-000047000000}"/>
    <cellStyle name="Comma 2" xfId="11" xr:uid="{00000000-0005-0000-0000-000035000000}"/>
    <cellStyle name="Comma 2 2" xfId="31" xr:uid="{D8A888CA-1490-4152-9D68-94A3FB25C948}"/>
    <cellStyle name="Comma 3" xfId="8" xr:uid="{00000000-0005-0000-0000-000032000000}"/>
    <cellStyle name="Comma 3 2" xfId="4" xr:uid="{0B043F5A-C6BD-4C0F-B4BD-2E73BD075D47}"/>
    <cellStyle name="Comma 3 2 2" xfId="12" xr:uid="{00000000-0005-0000-0000-000036000000}"/>
    <cellStyle name="Comma 4" xfId="7" xr:uid="{00000000-0005-0000-0000-000038000000}"/>
    <cellStyle name="Comma 5" xfId="16" xr:uid="{00000000-0005-0000-0000-000039000000}"/>
    <cellStyle name="Comma 6" xfId="15" xr:uid="{00000000-0005-0000-0000-00003A000000}"/>
    <cellStyle name="Comma 7" xfId="14" xr:uid="{00000000-0005-0000-0000-00003B000000}"/>
    <cellStyle name="Comma 8" xfId="17" xr:uid="{00000000-0005-0000-0000-00003C000000}"/>
    <cellStyle name="Comma 9" xfId="18" xr:uid="{00000000-0005-0000-0000-00003D000000}"/>
    <cellStyle name="Normal" xfId="0" builtinId="0"/>
    <cellStyle name="Normal 2" xfId="13" xr:uid="{00000000-0005-0000-0000-000037000000}"/>
    <cellStyle name="Normal 331" xfId="29" xr:uid="{73D5F876-DBFE-4BA8-B0B8-64338EC0E14C}"/>
    <cellStyle name="Normal 4" xfId="6" xr:uid="{3D74B467-FF51-4D97-8026-75BD2E1EC64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twg%20barua\NATPUB%202023\NATPUB%202023%20FILES\GDP%202023%20%20Production%20-%20%20English%20version%20copy%20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Regional%20GDP%202019%20_1405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twg%20barua\QNA-2024\IHBS\NATPUB%20_2023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twg%20barua\NATPUB%202023\Regional%20GDP%202023%20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twg%20barua\NATPUB%202023\GDP%202023%20%20Production%20-%2028042024%20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twg%20barua\NATPUB%202023\Expenditure%20%202023_Kiswahili%20%2028042024%20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POPULAR%20VERSION%202019\Expenditure%20%202019_Kiswahili%20%20-%2004052020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wg%20barua\NATPUB%202023\NATPUB%202023%20FILES\Revised%20Regional%20GDP%202023%20final%2025102024.xlsx" TargetMode="External"/><Relationship Id="rId1" Type="http://schemas.openxmlformats.org/officeDocument/2006/relationships/externalLinkPath" Target="file:///C:\Users\user\Desktop\twg%20barua\NATPUB%202023\NATPUB%202023%20FILES\Revised%20Regional%20GDP%202023%20final%20251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twg%20barua\NATPUB%202023\Annual%20summary%20(4)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wg%20barua\NATPUB%202023\NATPUB%202023%20FILES\GDP%202023%20%20Production%20-%20%20English%20version%20copy%20g..NACKY.xls" TargetMode="External"/><Relationship Id="rId1" Type="http://schemas.openxmlformats.org/officeDocument/2006/relationships/externalLinkPath" Target="file:///C:\Users\user\Desktop\twg%20barua\NATPUB%202023\NATPUB%202023%20FILES\GDP%202023%20%20Production%20-%20%20English%20version%20copy%20g..NACK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Expenditure%20%202019_Kiswahili%20%20-%200405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w%20Series%202015%20-%20Improved%20by%20IMF%20expert_Updated_IMF\Annual%202021\Expenditure%20%202021_Revised%2023102022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wg%20barua\NATPUB%202023\NATPUB%202023%20FILES\Expenditure%20%202023%20English%20g..NACKY.xls" TargetMode="External"/><Relationship Id="rId1" Type="http://schemas.openxmlformats.org/officeDocument/2006/relationships/externalLinkPath" Target="file:///C:\Users\user\Desktop\twg%20barua\NATPUB%202023\NATPUB%202023%20FILES\Expenditure%20%202023%20English%20g..NACK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Calendar%20Year%20-%20_%20%20%20%20%20%20%20%20%20%20%20%20%20%20%20%20%20%20%20%20%20%20%20%20%20%20%20%20Balance%20of%20Payments%20in%20TZ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twg%20barua\NATPUB%202023\Calendar%20Year%20-%20Balance%20of%20Payments%20in%20TZS%20(1)%20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National%20Accounts%20Aggregates%20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CP"/>
      <sheetName val="Mchango"/>
      <sheetName val="GDP KP"/>
      <sheetName val="UKUAJI"/>
      <sheetName val="Mchango_non monetary"/>
      <sheetName val="GDP CU_Non Monetary"/>
      <sheetName val="GDP KP_Non Monetary"/>
      <sheetName val="GDP KP-Non Monetary_Growth"/>
    </sheetNames>
    <sheetDataSet>
      <sheetData sheetId="0">
        <row r="7">
          <cell r="D7">
            <v>19712861.874555789</v>
          </cell>
          <cell r="E7">
            <v>19060477.700441357</v>
          </cell>
          <cell r="F7">
            <v>20066646.148638312</v>
          </cell>
          <cell r="G7">
            <v>21920176.544343602</v>
          </cell>
          <cell r="H7">
            <v>23549768.614945199</v>
          </cell>
          <cell r="I7">
            <v>25580489.82994153</v>
          </cell>
          <cell r="J7">
            <v>30378157.300942659</v>
          </cell>
        </row>
        <row r="8">
          <cell r="D8">
            <v>8867809.6810022816</v>
          </cell>
          <cell r="E8">
            <v>9251173.0398342423</v>
          </cell>
          <cell r="F8">
            <v>10357287.103169875</v>
          </cell>
          <cell r="G8">
            <v>10622498.607541969</v>
          </cell>
          <cell r="H8">
            <v>11269819.628243452</v>
          </cell>
          <cell r="I8">
            <v>11479664.464767896</v>
          </cell>
          <cell r="J8">
            <v>11678978.072757004</v>
          </cell>
        </row>
        <row r="9">
          <cell r="D9">
            <v>3313764.564596015</v>
          </cell>
          <cell r="E9">
            <v>3383160.0929655521</v>
          </cell>
          <cell r="F9">
            <v>3641955.4992298302</v>
          </cell>
          <cell r="G9">
            <v>3720575.4917234657</v>
          </cell>
          <cell r="H9">
            <v>4191340.4704776662</v>
          </cell>
          <cell r="I9">
            <v>4603883.0722326571</v>
          </cell>
          <cell r="J9">
            <v>4804018.5190109536</v>
          </cell>
        </row>
        <row r="10">
          <cell r="D10">
            <v>2248060.4246469578</v>
          </cell>
          <cell r="E10">
            <v>2221389.7883551014</v>
          </cell>
          <cell r="F10">
            <v>2381982.1656850497</v>
          </cell>
          <cell r="G10">
            <v>2497125.9203619557</v>
          </cell>
          <cell r="H10">
            <v>2840266.877185062</v>
          </cell>
          <cell r="I10">
            <v>3006590.8765375968</v>
          </cell>
          <cell r="J10">
            <v>3117864.8713613665</v>
          </cell>
        </row>
        <row r="14">
          <cell r="J14">
            <v>234392</v>
          </cell>
        </row>
      </sheetData>
      <sheetData sheetId="1" refreshError="1"/>
      <sheetData sheetId="2">
        <row r="6">
          <cell r="D6">
            <v>14904927.270665951</v>
          </cell>
          <cell r="E6">
            <v>15679337.748481652</v>
          </cell>
          <cell r="F6">
            <v>16372350.905427229</v>
          </cell>
          <cell r="G6">
            <v>17196814.904724233</v>
          </cell>
          <cell r="H6">
            <v>17818275.768506493</v>
          </cell>
          <cell r="I6">
            <v>18295699.533836875</v>
          </cell>
          <cell r="J6">
            <v>19064329.899397377</v>
          </cell>
        </row>
        <row r="7">
          <cell r="D7">
            <v>7886754.2128137304</v>
          </cell>
          <cell r="E7">
            <v>8276692.0349407615</v>
          </cell>
          <cell r="F7">
            <v>8687237.8759777322</v>
          </cell>
          <cell r="G7">
            <v>9119558.6875441968</v>
          </cell>
          <cell r="H7">
            <v>9574892.1614479274</v>
          </cell>
          <cell r="I7">
            <v>10054947.149007922</v>
          </cell>
          <cell r="J7">
            <v>10560053.550485276</v>
          </cell>
        </row>
        <row r="8">
          <cell r="D8">
            <v>3184482.7213255474</v>
          </cell>
          <cell r="E8">
            <v>3339085.1583319064</v>
          </cell>
          <cell r="F8">
            <v>3499684.4093088447</v>
          </cell>
          <cell r="G8">
            <v>3612827.3039019192</v>
          </cell>
          <cell r="H8">
            <v>3739795.4022745281</v>
          </cell>
          <cell r="I8">
            <v>3857005.8378726826</v>
          </cell>
          <cell r="J8">
            <v>4021644.1258000112</v>
          </cell>
        </row>
        <row r="9">
          <cell r="D9">
            <v>2023119.8583666168</v>
          </cell>
          <cell r="E9">
            <v>2209120.8544735569</v>
          </cell>
          <cell r="F9">
            <v>2243349.2315153526</v>
          </cell>
          <cell r="G9">
            <v>2394471.9172875066</v>
          </cell>
          <cell r="H9">
            <v>2455814.0638853614</v>
          </cell>
          <cell r="I9">
            <v>2503624.4080903577</v>
          </cell>
          <cell r="J9">
            <v>2538294.4884114284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onal GDP"/>
      <sheetName val="Population (2)"/>
      <sheetName val="Population"/>
      <sheetName val="GDP _Geographical zones "/>
      <sheetName val="GDP_Agro Ecological Zones"/>
    </sheetNames>
    <sheetDataSet>
      <sheetData sheetId="0" refreshError="1">
        <row r="5">
          <cell r="B5">
            <v>1931480.2954915874</v>
          </cell>
          <cell r="C5">
            <v>2213023.5728902752</v>
          </cell>
          <cell r="D5">
            <v>2511142.9873173642</v>
          </cell>
          <cell r="E5">
            <v>2736677.490553644</v>
          </cell>
          <cell r="F5">
            <v>3164808.4964601821</v>
          </cell>
        </row>
        <row r="6">
          <cell r="B6">
            <v>2971171.2388756457</v>
          </cell>
          <cell r="C6">
            <v>3462446.4865811453</v>
          </cell>
          <cell r="D6">
            <v>3923660.9176833811</v>
          </cell>
          <cell r="E6">
            <v>4435304.8984834915</v>
          </cell>
          <cell r="F6">
            <v>5094048.0512174945</v>
          </cell>
        </row>
        <row r="7">
          <cell r="B7">
            <v>2829062.611063947</v>
          </cell>
          <cell r="C7">
            <v>3309667.8116104566</v>
          </cell>
          <cell r="D7">
            <v>3750193.8034279058</v>
          </cell>
          <cell r="E7">
            <v>4284315.7955563953</v>
          </cell>
          <cell r="F7">
            <v>4812271.3251844076</v>
          </cell>
        </row>
        <row r="8">
          <cell r="B8">
            <v>2925540.4626584928</v>
          </cell>
          <cell r="C8">
            <v>3407015.2571351645</v>
          </cell>
          <cell r="D8">
            <v>3849317.8687167489</v>
          </cell>
          <cell r="E8">
            <v>4397557.6227517175</v>
          </cell>
          <cell r="F8">
            <v>5061530.6832105555</v>
          </cell>
        </row>
        <row r="9">
          <cell r="B9">
            <v>3044349.8415151089</v>
          </cell>
          <cell r="C9">
            <v>3531653.2705772053</v>
          </cell>
          <cell r="D9">
            <v>4006264.3054240835</v>
          </cell>
          <cell r="E9">
            <v>4624041.2771423645</v>
          </cell>
          <cell r="F9">
            <v>5202453.7291074479</v>
          </cell>
        </row>
        <row r="10">
          <cell r="B10">
            <v>1151686.371641282</v>
          </cell>
          <cell r="C10">
            <v>1322182.3664088279</v>
          </cell>
          <cell r="D10">
            <v>1495121.3181067202</v>
          </cell>
          <cell r="E10">
            <v>1708064.2268627919</v>
          </cell>
          <cell r="F10">
            <v>1950914.1872952294</v>
          </cell>
        </row>
        <row r="11">
          <cell r="B11">
            <v>10552067.318554258</v>
          </cell>
          <cell r="C11">
            <v>12609694.75670764</v>
          </cell>
          <cell r="D11">
            <v>14207782.691400874</v>
          </cell>
          <cell r="E11">
            <v>16231328.564662997</v>
          </cell>
          <cell r="F11">
            <v>18425323.538855176</v>
          </cell>
        </row>
        <row r="12">
          <cell r="B12">
            <v>1176293.4909483867</v>
          </cell>
          <cell r="C12">
            <v>1350019.1918852597</v>
          </cell>
          <cell r="D12">
            <v>1536423.0119770716</v>
          </cell>
          <cell r="E12">
            <v>1755248.32152751</v>
          </cell>
          <cell r="F12">
            <v>2124304.7445585635</v>
          </cell>
        </row>
        <row r="13">
          <cell r="B13">
            <v>1648618.3537223772</v>
          </cell>
          <cell r="C13">
            <v>1839411.7797229984</v>
          </cell>
          <cell r="D13">
            <v>2089865.7098397799</v>
          </cell>
          <cell r="E13">
            <v>2453572.9225653359</v>
          </cell>
          <cell r="F13">
            <v>2926346.3526225942</v>
          </cell>
        </row>
        <row r="14">
          <cell r="B14">
            <v>2375468.4685210497</v>
          </cell>
          <cell r="C14">
            <v>2776334.0469663809</v>
          </cell>
          <cell r="D14">
            <v>3147189.0729207755</v>
          </cell>
          <cell r="E14">
            <v>3680359.383848004</v>
          </cell>
          <cell r="F14">
            <v>4226976.0424996233</v>
          </cell>
        </row>
        <row r="15">
          <cell r="B15">
            <v>3270899.1070102751</v>
          </cell>
          <cell r="C15">
            <v>2849708.0162147572</v>
          </cell>
          <cell r="D15">
            <v>3060273.0294722291</v>
          </cell>
          <cell r="E15">
            <v>3584729.6644141851</v>
          </cell>
          <cell r="F15">
            <v>3696825.1223967462</v>
          </cell>
        </row>
        <row r="16">
          <cell r="B16">
            <v>4565639.3565941984</v>
          </cell>
          <cell r="C16">
            <v>5423177.6641112743</v>
          </cell>
          <cell r="D16">
            <v>6145692.0479082866</v>
          </cell>
          <cell r="E16">
            <v>5303678.8778619431</v>
          </cell>
          <cell r="F16">
            <v>6091395.2186903032</v>
          </cell>
        </row>
        <row r="17">
          <cell r="B17">
            <v>1195687.7861707727</v>
          </cell>
          <cell r="C17">
            <v>1343174.1397005792</v>
          </cell>
          <cell r="D17">
            <v>1528162.6732030013</v>
          </cell>
          <cell r="E17">
            <v>1698627.4079298482</v>
          </cell>
          <cell r="F17">
            <v>2005093.1817599656</v>
          </cell>
        </row>
        <row r="18">
          <cell r="B18">
            <v>2461845.5847176649</v>
          </cell>
          <cell r="C18">
            <v>2865609.3070179462</v>
          </cell>
          <cell r="D18">
            <v>3246313.1382096186</v>
          </cell>
          <cell r="E18">
            <v>3585991.194518568</v>
          </cell>
          <cell r="F18">
            <v>4118592.0414098892</v>
          </cell>
        </row>
        <row r="19">
          <cell r="B19">
            <v>2131221.432735451</v>
          </cell>
          <cell r="C19">
            <v>2483394.7798608006</v>
          </cell>
          <cell r="D19">
            <v>1917155.5847568652</v>
          </cell>
          <cell r="E19">
            <v>2170751.1381782023</v>
          </cell>
          <cell r="F19">
            <v>2518426.5765227675</v>
          </cell>
        </row>
        <row r="20">
          <cell r="B20">
            <v>1804951.150061389</v>
          </cell>
          <cell r="C20">
            <v>2109540.6642658846</v>
          </cell>
          <cell r="D20">
            <v>2378977.5669322391</v>
          </cell>
          <cell r="E20">
            <v>2736677.490553644</v>
          </cell>
          <cell r="F20">
            <v>3143136.0316022835</v>
          </cell>
        </row>
        <row r="21">
          <cell r="B21">
            <v>3747131.2729869368</v>
          </cell>
          <cell r="C21">
            <v>3754580.0545953908</v>
          </cell>
          <cell r="D21">
            <v>4234612.1954315547</v>
          </cell>
          <cell r="E21">
            <v>4876362.6182102598</v>
          </cell>
          <cell r="F21">
            <v>5653566.0972126024</v>
          </cell>
        </row>
        <row r="22">
          <cell r="B22">
            <v>2453378.6548614535</v>
          </cell>
          <cell r="C22">
            <v>1839813.7538212864</v>
          </cell>
          <cell r="D22">
            <v>2048571.1954430873</v>
          </cell>
          <cell r="E22">
            <v>2410535.3896605885</v>
          </cell>
          <cell r="F22">
            <v>2855913.1911525521</v>
          </cell>
        </row>
        <row r="23">
          <cell r="B23">
            <v>5700663.7636949616</v>
          </cell>
          <cell r="C23">
            <v>4898353.6463237526</v>
          </cell>
          <cell r="D23">
            <v>5476426.0304316673</v>
          </cell>
          <cell r="E23">
            <v>6313142.2387200044</v>
          </cell>
          <cell r="F23">
            <v>7813158.6990314759</v>
          </cell>
        </row>
        <row r="24">
          <cell r="B24">
            <v>2299235.9316324596</v>
          </cell>
          <cell r="C24">
            <v>2687466.3195537808</v>
          </cell>
          <cell r="D24">
            <v>3031544.3300837912</v>
          </cell>
          <cell r="E24">
            <v>3463312.5483903014</v>
          </cell>
          <cell r="F24">
            <v>3977692.8399932357</v>
          </cell>
        </row>
        <row r="25">
          <cell r="B25">
            <v>2082266.543346188</v>
          </cell>
          <cell r="C25">
            <v>2420620.5618144888</v>
          </cell>
          <cell r="D25">
            <v>2750692.8117654021</v>
          </cell>
          <cell r="E25">
            <v>3142460.7046702197</v>
          </cell>
          <cell r="F25">
            <v>3620023.4687170964</v>
          </cell>
        </row>
        <row r="26">
          <cell r="B26">
            <v>0</v>
          </cell>
          <cell r="C26">
            <v>932535.57340422284</v>
          </cell>
          <cell r="D26">
            <v>1226842.7942702407</v>
          </cell>
          <cell r="E26">
            <v>1416784.3700459248</v>
          </cell>
          <cell r="F26">
            <v>1629302.0255528134</v>
          </cell>
        </row>
        <row r="27">
          <cell r="B27">
            <v>0</v>
          </cell>
          <cell r="C27">
            <v>0</v>
          </cell>
          <cell r="D27">
            <v>899619.93720109481</v>
          </cell>
          <cell r="E27">
            <v>1132135.4883520575</v>
          </cell>
          <cell r="F27">
            <v>1383375.7859074424</v>
          </cell>
        </row>
        <row r="28">
          <cell r="B28">
            <v>0</v>
          </cell>
          <cell r="C28">
            <v>3547776.8030238906</v>
          </cell>
          <cell r="D28">
            <v>4141542.7187789693</v>
          </cell>
          <cell r="E28">
            <v>4490341.6478620283</v>
          </cell>
          <cell r="F28">
            <v>4894472.3961696113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1717314.4082480976</v>
          </cell>
          <cell r="F29">
            <v>1972374.4623859043</v>
          </cell>
        </row>
        <row r="30">
          <cell r="B30">
            <v>62318659.036803886</v>
          </cell>
          <cell r="C30">
            <v>72977199.824193403</v>
          </cell>
          <cell r="D30">
            <v>82603387.740702748</v>
          </cell>
          <cell r="E30">
            <v>94349315.691570118</v>
          </cell>
          <cell r="F30">
            <v>108362324.28951597</v>
          </cell>
        </row>
        <row r="66">
          <cell r="B66">
            <v>926997.22569509293</v>
          </cell>
          <cell r="C66">
            <v>1030939.777029749</v>
          </cell>
          <cell r="D66">
            <v>1135466.3997578914</v>
          </cell>
          <cell r="E66">
            <v>1200949.7663658645</v>
          </cell>
        </row>
        <row r="67">
          <cell r="B67">
            <v>1753617.2476557686</v>
          </cell>
          <cell r="C67">
            <v>1985896.6105203074</v>
          </cell>
          <cell r="D67">
            <v>2187484.831616783</v>
          </cell>
          <cell r="E67">
            <v>2404491.0194143155</v>
          </cell>
        </row>
        <row r="68">
          <cell r="B68">
            <v>1724946.6711607047</v>
          </cell>
          <cell r="C68">
            <v>1978025.4644705332</v>
          </cell>
          <cell r="D68">
            <v>2195638.1092890631</v>
          </cell>
          <cell r="E68">
            <v>2455621.6899303407</v>
          </cell>
        </row>
        <row r="69">
          <cell r="B69">
            <v>1430438.7397148416</v>
          </cell>
          <cell r="C69">
            <v>1631117.8048303106</v>
          </cell>
          <cell r="D69">
            <v>1803302.1121190956</v>
          </cell>
          <cell r="E69">
            <v>2014637.8865851464</v>
          </cell>
        </row>
        <row r="70">
          <cell r="B70">
            <v>1372260.9058383391</v>
          </cell>
          <cell r="C70">
            <v>1550021.0759383906</v>
          </cell>
          <cell r="D70">
            <v>1712321.7077910556</v>
          </cell>
          <cell r="E70">
            <v>1924740.6793651094</v>
          </cell>
        </row>
        <row r="71">
          <cell r="B71">
            <v>1048256.9544587464</v>
          </cell>
          <cell r="C71">
            <v>1175849.1193543042</v>
          </cell>
          <cell r="D71">
            <v>1298653.260881067</v>
          </cell>
          <cell r="E71">
            <v>1448737.3446888062</v>
          </cell>
        </row>
        <row r="72">
          <cell r="B72">
            <v>2417680.8783682538</v>
          </cell>
          <cell r="C72">
            <v>2806636.9013594915</v>
          </cell>
          <cell r="D72">
            <v>3073602.4589630314</v>
          </cell>
          <cell r="E72">
            <v>3414525.3261442026</v>
          </cell>
        </row>
        <row r="73">
          <cell r="B73">
            <v>1360424.1833111895</v>
          </cell>
          <cell r="C73">
            <v>1527435.3953628396</v>
          </cell>
          <cell r="D73">
            <v>1700913.227465586</v>
          </cell>
          <cell r="E73">
            <v>1901477.6578490776</v>
          </cell>
        </row>
        <row r="74">
          <cell r="B74">
            <v>1297252.3623660761</v>
          </cell>
          <cell r="C74">
            <v>1420215.3393106961</v>
          </cell>
          <cell r="D74">
            <v>1583084.0837102148</v>
          </cell>
          <cell r="E74">
            <v>1823420.6328871362</v>
          </cell>
        </row>
        <row r="75">
          <cell r="B75">
            <v>1725240.7550932134</v>
          </cell>
          <cell r="C75">
            <v>1971479.5089266037</v>
          </cell>
          <cell r="D75">
            <v>2184531.5533194803</v>
          </cell>
          <cell r="E75">
            <v>2496529.8800344621</v>
          </cell>
        </row>
        <row r="76">
          <cell r="B76">
            <v>3475103.1163321869</v>
          </cell>
          <cell r="C76">
            <v>2950857.5099404976</v>
          </cell>
          <cell r="D76">
            <v>3089053.7431976008</v>
          </cell>
          <cell r="E76">
            <v>3527492.5699737906</v>
          </cell>
        </row>
        <row r="77">
          <cell r="B77">
            <v>2672233.5905073769</v>
          </cell>
          <cell r="C77">
            <v>3074318.4420815082</v>
          </cell>
          <cell r="D77">
            <v>3374084.2673424794</v>
          </cell>
          <cell r="E77">
            <v>2819459.1020042249</v>
          </cell>
        </row>
        <row r="78">
          <cell r="B78">
            <v>872359.19223745796</v>
          </cell>
          <cell r="C78">
            <v>954181.18688201462</v>
          </cell>
          <cell r="D78">
            <v>1056822.8517783931</v>
          </cell>
          <cell r="E78">
            <v>1143286.3520154913</v>
          </cell>
        </row>
        <row r="79">
          <cell r="B79">
            <v>1074280.361437141</v>
          </cell>
          <cell r="C79">
            <v>1203116.4826834023</v>
          </cell>
          <cell r="D79">
            <v>1311857.9297959497</v>
          </cell>
          <cell r="E79">
            <v>1395120.4877870509</v>
          </cell>
        </row>
        <row r="80">
          <cell r="B80">
            <v>2121591.52878629</v>
          </cell>
          <cell r="C80">
            <v>2404703.2700516311</v>
          </cell>
          <cell r="D80">
            <v>1804361.3481606469</v>
          </cell>
          <cell r="E80">
            <v>1984528.8998070117</v>
          </cell>
        </row>
        <row r="81">
          <cell r="B81">
            <v>848219.23186448286</v>
          </cell>
          <cell r="C81">
            <v>958239.66398250475</v>
          </cell>
          <cell r="D81">
            <v>1044116.9083719476</v>
          </cell>
          <cell r="E81">
            <v>1160106.5755966727</v>
          </cell>
        </row>
        <row r="82">
          <cell r="B82">
            <v>1285303.0125140075</v>
          </cell>
          <cell r="C82">
            <v>1237073.6276088592</v>
          </cell>
          <cell r="D82">
            <v>1340256.5873633961</v>
          </cell>
          <cell r="E82">
            <v>1482287.4437299231</v>
          </cell>
        </row>
        <row r="83">
          <cell r="B83">
            <v>998110.53633812768</v>
          </cell>
          <cell r="C83">
            <v>723385.75415734772</v>
          </cell>
          <cell r="D83">
            <v>778309.15996179718</v>
          </cell>
          <cell r="E83">
            <v>884766.70641503832</v>
          </cell>
        </row>
        <row r="84">
          <cell r="B84">
            <v>1915477.3935118446</v>
          </cell>
          <cell r="C84">
            <v>1580990.6575531196</v>
          </cell>
          <cell r="D84">
            <v>1697917.2466232413</v>
          </cell>
          <cell r="E84">
            <v>1879866.4533709264</v>
          </cell>
        </row>
        <row r="85">
          <cell r="B85">
            <v>1318497.7501433394</v>
          </cell>
          <cell r="C85">
            <v>1481953.4787901707</v>
          </cell>
          <cell r="D85">
            <v>1607478.8324321497</v>
          </cell>
          <cell r="E85">
            <v>1765389.3335812206</v>
          </cell>
        </row>
        <row r="86">
          <cell r="B86">
            <v>1461105.360381739</v>
          </cell>
          <cell r="C86">
            <v>1640920.6877996209</v>
          </cell>
          <cell r="D86">
            <v>1801473.1761176975</v>
          </cell>
          <cell r="E86">
            <v>1988296.3991740604</v>
          </cell>
        </row>
        <row r="87">
          <cell r="B87">
            <v>0</v>
          </cell>
          <cell r="C87">
            <v>1297637.5873408599</v>
          </cell>
          <cell r="D87">
            <v>1668402.0919169919</v>
          </cell>
          <cell r="E87">
            <v>1883483.2727955768</v>
          </cell>
        </row>
        <row r="88">
          <cell r="B88">
            <v>0</v>
          </cell>
          <cell r="C88">
            <v>0</v>
          </cell>
          <cell r="D88">
            <v>1456777.6669097191</v>
          </cell>
          <cell r="E88">
            <v>1752607.6801348319</v>
          </cell>
        </row>
        <row r="89">
          <cell r="B89">
            <v>0</v>
          </cell>
          <cell r="C89">
            <v>1955139.6199824151</v>
          </cell>
          <cell r="D89">
            <v>2188272.8588164952</v>
          </cell>
          <cell r="E89">
            <v>2274294.2995843412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1567157.2375337968</v>
          </cell>
        </row>
        <row r="91">
          <cell r="B91">
            <v>1428496.3518417268</v>
          </cell>
          <cell r="C91">
            <v>1621445.2026852814</v>
          </cell>
          <cell r="D91">
            <v>1778839.5671322509</v>
          </cell>
          <cell r="E91">
            <v>1968965.1628700797</v>
          </cell>
        </row>
      </sheetData>
      <sheetData sheetId="1" refreshError="1"/>
      <sheetData sheetId="2" refreshError="1">
        <row r="29">
          <cell r="I29">
            <v>54265158</v>
          </cell>
        </row>
      </sheetData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PUB_2023 (2)"/>
      <sheetName val="NATPUB_2022 (2)"/>
      <sheetName val="Sheet7"/>
      <sheetName val="Sheet2"/>
      <sheetName val="NATPUB_2023"/>
      <sheetName val="Sheet9"/>
      <sheetName val="Sheet3"/>
      <sheetName val="Regional GDP_Simiyu"/>
      <sheetName val="Population"/>
      <sheetName val="Regional GDP"/>
      <sheetName val="Sheet1"/>
      <sheetName val="Tz in Figures 2022"/>
      <sheetName val="Sheet6"/>
      <sheetName val="Sheet4"/>
      <sheetName val="Sheet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G5">
            <v>3479538.8547785426</v>
          </cell>
        </row>
      </sheetData>
      <sheetData sheetId="8">
        <row r="29">
          <cell r="J29">
            <v>55966030</v>
          </cell>
          <cell r="K29">
            <v>57724380</v>
          </cell>
          <cell r="L29">
            <v>59851347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GDP"/>
      <sheetName val="Population"/>
    </sheetNames>
    <sheetDataSet>
      <sheetData sheetId="0" refreshError="1"/>
      <sheetData sheetId="1" refreshError="1">
        <row r="29">
          <cell r="I29">
            <v>61718700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CP"/>
      <sheetName val="Mchango"/>
      <sheetName val="GDP KP"/>
      <sheetName val="UKUAJI"/>
      <sheetName val="GDP KP_Non Monetary"/>
      <sheetName val="GDP KP-Non Monetary_Growth"/>
      <sheetName val="GDP CU_Non Monetary"/>
      <sheetName val="Mchango_non monetary"/>
    </sheetNames>
    <sheetDataSet>
      <sheetData sheetId="0">
        <row r="18">
          <cell r="D18">
            <v>10853238.485693432</v>
          </cell>
          <cell r="F18">
            <v>11067502.043600295</v>
          </cell>
          <cell r="H18">
            <v>12286406.792660436</v>
          </cell>
          <cell r="J18">
            <v>12958573.313892845</v>
          </cell>
          <cell r="L18">
            <v>13789131.513298659</v>
          </cell>
          <cell r="N18">
            <v>14006738.131980684</v>
          </cell>
          <cell r="P18">
            <v>15678782.404384222</v>
          </cell>
        </row>
        <row r="19">
          <cell r="D19">
            <v>7897993.1208748193</v>
          </cell>
          <cell r="F19">
            <v>8381276.3295535296</v>
          </cell>
          <cell r="H19">
            <v>9622791.9634890724</v>
          </cell>
          <cell r="J19">
            <v>10701520.43971809</v>
          </cell>
          <cell r="L19">
            <v>10860302.465720648</v>
          </cell>
          <cell r="N19">
            <v>11397028.251450824</v>
          </cell>
          <cell r="P19">
            <v>13523735.477037886</v>
          </cell>
        </row>
        <row r="20">
          <cell r="D20">
            <v>1602543.1569571337</v>
          </cell>
          <cell r="F20">
            <v>1653791.9153520148</v>
          </cell>
          <cell r="H20">
            <v>1680221.8517039008</v>
          </cell>
          <cell r="J20">
            <v>1371160.9750224221</v>
          </cell>
          <cell r="L20">
            <v>1601505.544308987</v>
          </cell>
          <cell r="N20">
            <v>1892458.9240954474</v>
          </cell>
          <cell r="P20">
            <v>2196213.51121746</v>
          </cell>
        </row>
        <row r="21">
          <cell r="D21">
            <v>1829355.7954948989</v>
          </cell>
          <cell r="F21">
            <v>1948179.6219364833</v>
          </cell>
          <cell r="H21">
            <v>2052241.7637263264</v>
          </cell>
          <cell r="J21">
            <v>2196753.2097255238</v>
          </cell>
          <cell r="L21">
            <v>2375155.4397632154</v>
          </cell>
          <cell r="N21">
            <v>2605849.2448818148</v>
          </cell>
          <cell r="P21">
            <v>2726854.3963865745</v>
          </cell>
        </row>
        <row r="22">
          <cell r="D22">
            <v>4789631.7646707129</v>
          </cell>
          <cell r="F22">
            <v>4823101.0328162983</v>
          </cell>
          <cell r="H22">
            <v>4927613.3034006888</v>
          </cell>
          <cell r="J22">
            <v>5013181.3967155395</v>
          </cell>
          <cell r="L22">
            <v>5380248.9080912545</v>
          </cell>
          <cell r="N22">
            <v>6313663.8710723277</v>
          </cell>
          <cell r="P22">
            <v>8425562.4016186148</v>
          </cell>
        </row>
        <row r="23">
          <cell r="D23">
            <v>3334170.6783324573</v>
          </cell>
          <cell r="F23">
            <v>3553629.7040954176</v>
          </cell>
          <cell r="H23">
            <v>3869527.7677562451</v>
          </cell>
          <cell r="J23">
            <v>4348617.8951656409</v>
          </cell>
          <cell r="L23">
            <v>4581584.4802979054</v>
          </cell>
          <cell r="N23">
            <v>4784774.4982532933</v>
          </cell>
          <cell r="P23">
            <v>5086175.1632547881</v>
          </cell>
        </row>
        <row r="24">
          <cell r="D24">
            <v>726706.5023361654</v>
          </cell>
          <cell r="F24">
            <v>711807.25084499374</v>
          </cell>
          <cell r="H24">
            <v>753302.088752451</v>
          </cell>
          <cell r="J24">
            <v>822440.05907965358</v>
          </cell>
          <cell r="L24">
            <v>1088001.6086025217</v>
          </cell>
          <cell r="N24">
            <v>1175441.9199025575</v>
          </cell>
          <cell r="P24">
            <v>1264548.6023033774</v>
          </cell>
        </row>
        <row r="25">
          <cell r="D25">
            <v>3027383.8088099081</v>
          </cell>
          <cell r="F25">
            <v>3078144.8297728561</v>
          </cell>
          <cell r="H25">
            <v>3340939.4332665298</v>
          </cell>
          <cell r="J25">
            <v>3692864.0577646834</v>
          </cell>
          <cell r="L25">
            <v>4022126.835440855</v>
          </cell>
          <cell r="N25">
            <v>4297339.2995868083</v>
          </cell>
          <cell r="P25">
            <v>4937308.0870322604</v>
          </cell>
        </row>
        <row r="26">
          <cell r="D26">
            <v>4986287.4042732539</v>
          </cell>
          <cell r="F26">
            <v>5131630.0097136572</v>
          </cell>
          <cell r="H26">
            <v>5354892.6345748054</v>
          </cell>
          <cell r="J26">
            <v>5530737.8727409039</v>
          </cell>
          <cell r="L26">
            <v>5875519.34678475</v>
          </cell>
          <cell r="N26">
            <v>6243145.9389475314</v>
          </cell>
          <cell r="P26">
            <v>6581823.4101851769</v>
          </cell>
        </row>
        <row r="27">
          <cell r="D27">
            <v>2864290.0032636677</v>
          </cell>
          <cell r="F27">
            <v>3081718.2956168186</v>
          </cell>
          <cell r="H27">
            <v>3322028.193706743</v>
          </cell>
          <cell r="J27">
            <v>3440524.6716808784</v>
          </cell>
          <cell r="L27">
            <v>3649123.7644046992</v>
          </cell>
          <cell r="N27">
            <v>3838329.5679794624</v>
          </cell>
          <cell r="P27">
            <v>4130678.9899151395</v>
          </cell>
        </row>
        <row r="28">
          <cell r="D28">
            <v>1681353.3207491687</v>
          </cell>
          <cell r="F28">
            <v>1816737.7869708664</v>
          </cell>
          <cell r="H28">
            <v>1932963.6022713706</v>
          </cell>
          <cell r="J28">
            <v>2060599.6372597592</v>
          </cell>
          <cell r="L28">
            <v>2213486.0433583031</v>
          </cell>
          <cell r="N28">
            <v>2392940.3320953338</v>
          </cell>
          <cell r="P28">
            <v>2601797.7979473611</v>
          </cell>
        </row>
        <row r="29">
          <cell r="D29">
            <v>322352.85802559648</v>
          </cell>
          <cell r="F29">
            <v>374923.94924536312</v>
          </cell>
          <cell r="H29">
            <v>427886.75021499943</v>
          </cell>
          <cell r="J29">
            <v>416049.30014152505</v>
          </cell>
          <cell r="L29">
            <v>513448.43592618307</v>
          </cell>
          <cell r="N29">
            <v>623720.69842010899</v>
          </cell>
          <cell r="P29">
            <v>749445.64424102171</v>
          </cell>
        </row>
        <row r="30">
          <cell r="D30">
            <v>959148.4426842992</v>
          </cell>
          <cell r="F30">
            <v>1037687.3709109921</v>
          </cell>
          <cell r="H30">
            <v>1140417.14741614</v>
          </cell>
          <cell r="J30">
            <v>1217189.5055422357</v>
          </cell>
          <cell r="L30">
            <v>1358754.2792496788</v>
          </cell>
          <cell r="N30">
            <v>1465396.3400455881</v>
          </cell>
          <cell r="P30">
            <v>1594456.8660787607</v>
          </cell>
        </row>
        <row r="31">
          <cell r="D31">
            <v>201872.31376617411</v>
          </cell>
          <cell r="F31">
            <v>215563.81545217271</v>
          </cell>
          <cell r="H31">
            <v>241246.31421277681</v>
          </cell>
          <cell r="J31">
            <v>251635.47973718995</v>
          </cell>
          <cell r="L31">
            <v>296064.83910229593</v>
          </cell>
          <cell r="N31">
            <v>306817.65519026108</v>
          </cell>
          <cell r="P31">
            <v>321045.62510703085</v>
          </cell>
        </row>
      </sheetData>
      <sheetData sheetId="1"/>
      <sheetData sheetId="2">
        <row r="18">
          <cell r="D18">
            <v>9829966.7197710425</v>
          </cell>
          <cell r="F18">
            <v>10480203.609487571</v>
          </cell>
          <cell r="H18">
            <v>10984479.567202613</v>
          </cell>
          <cell r="J18">
            <v>11216401.397907387</v>
          </cell>
          <cell r="L18">
            <v>11578145.794697544</v>
          </cell>
          <cell r="N18">
            <v>12031598.393005773</v>
          </cell>
          <cell r="P18">
            <v>12542371.465802409</v>
          </cell>
        </row>
        <row r="19">
          <cell r="D19">
            <v>7815844.6311133699</v>
          </cell>
          <cell r="F19">
            <v>8736560.6001322977</v>
          </cell>
          <cell r="H19">
            <v>9493190.6621315219</v>
          </cell>
          <cell r="J19">
            <v>10293275.609616149</v>
          </cell>
          <cell r="L19">
            <v>10658343.973610902</v>
          </cell>
          <cell r="N19">
            <v>11061950.350988038</v>
          </cell>
          <cell r="P19">
            <v>11510656.665813707</v>
          </cell>
        </row>
        <row r="20">
          <cell r="D20">
            <v>1525618.5103886211</v>
          </cell>
          <cell r="F20">
            <v>1604390.7414166634</v>
          </cell>
          <cell r="H20">
            <v>1645950.1404740287</v>
          </cell>
          <cell r="J20">
            <v>1419653.8535934782</v>
          </cell>
          <cell r="L20">
            <v>1514711.2723232007</v>
          </cell>
          <cell r="N20">
            <v>1651098.6299014678</v>
          </cell>
          <cell r="P20">
            <v>1788241.5263606606</v>
          </cell>
        </row>
        <row r="21">
          <cell r="D21">
            <v>1824471.7717286737</v>
          </cell>
          <cell r="F21">
            <v>1989717.253553557</v>
          </cell>
          <cell r="H21">
            <v>2133312.4139640997</v>
          </cell>
          <cell r="J21">
            <v>2313032.1220013816</v>
          </cell>
          <cell r="L21">
            <v>2524609.7203840055</v>
          </cell>
          <cell r="N21">
            <v>2712410.7142862305</v>
          </cell>
          <cell r="P21">
            <v>2917297.2045452907</v>
          </cell>
        </row>
        <row r="22">
          <cell r="D22">
            <v>4115392.9143740959</v>
          </cell>
          <cell r="F22">
            <v>4094972.3011495476</v>
          </cell>
          <cell r="H22">
            <v>4281167.0038301712</v>
          </cell>
          <cell r="J22">
            <v>4412967.4952447116</v>
          </cell>
          <cell r="L22">
            <v>4599676.8294061981</v>
          </cell>
          <cell r="N22">
            <v>5024300.5593832955</v>
          </cell>
          <cell r="P22">
            <v>5639079.1725698039</v>
          </cell>
        </row>
        <row r="23">
          <cell r="D23">
            <v>3211894.932795153</v>
          </cell>
          <cell r="F23">
            <v>3354517.6882281364</v>
          </cell>
          <cell r="H23">
            <v>3505484.7753592404</v>
          </cell>
          <cell r="J23">
            <v>3663972.2849675352</v>
          </cell>
          <cell r="L23">
            <v>3827459.8943816815</v>
          </cell>
          <cell r="N23">
            <v>3997459.8233379992</v>
          </cell>
          <cell r="P23">
            <v>4168722.1156875887</v>
          </cell>
        </row>
        <row r="24">
          <cell r="D24">
            <v>694290.64260528435</v>
          </cell>
          <cell r="F24">
            <v>763332.14606172591</v>
          </cell>
          <cell r="H24">
            <v>821635.57049329998</v>
          </cell>
          <cell r="J24">
            <v>881833.3622237735</v>
          </cell>
          <cell r="L24">
            <v>942012.50558055821</v>
          </cell>
          <cell r="N24">
            <v>996609.07982425671</v>
          </cell>
          <cell r="P24">
            <v>1051695.657916832</v>
          </cell>
        </row>
        <row r="25">
          <cell r="D25">
            <v>2892462.8844005838</v>
          </cell>
          <cell r="F25">
            <v>3054288.1917848685</v>
          </cell>
          <cell r="H25">
            <v>3311752.8894363791</v>
          </cell>
          <cell r="J25">
            <v>3569799.7747166432</v>
          </cell>
          <cell r="L25">
            <v>3817046.8646715274</v>
          </cell>
          <cell r="N25">
            <v>3993799.0799665004</v>
          </cell>
          <cell r="P25">
            <v>4191804.5857701511</v>
          </cell>
        </row>
        <row r="26">
          <cell r="D26">
            <v>4907113.349886206</v>
          </cell>
          <cell r="F26">
            <v>5064968.4777012058</v>
          </cell>
          <cell r="H26">
            <v>5238490.6001894046</v>
          </cell>
          <cell r="J26">
            <v>5438145.6844813041</v>
          </cell>
          <cell r="L26">
            <v>5713411.30358666</v>
          </cell>
          <cell r="N26">
            <v>6024202.7870665714</v>
          </cell>
          <cell r="P26">
            <v>6358311.9881847575</v>
          </cell>
        </row>
        <row r="27">
          <cell r="D27">
            <v>2859170.6846780004</v>
          </cell>
          <cell r="F27">
            <v>3046789.3528533564</v>
          </cell>
          <cell r="H27">
            <v>3257405.7038441421</v>
          </cell>
          <cell r="J27">
            <v>3365354.6104301428</v>
          </cell>
          <cell r="L27">
            <v>3537610.6642710203</v>
          </cell>
          <cell r="N27">
            <v>3724729.4155659853</v>
          </cell>
          <cell r="P27">
            <v>3955485.2740366161</v>
          </cell>
        </row>
        <row r="28">
          <cell r="D28">
            <v>1611999.1837528369</v>
          </cell>
          <cell r="F28">
            <v>1746730.9417478426</v>
          </cell>
          <cell r="H28">
            <v>1833513.9999999998</v>
          </cell>
          <cell r="J28">
            <v>1953479.406170486</v>
          </cell>
          <cell r="L28">
            <v>2065348.9557855739</v>
          </cell>
          <cell r="N28">
            <v>2176986.1699724896</v>
          </cell>
          <cell r="P28">
            <v>2308205.4587757913</v>
          </cell>
        </row>
        <row r="29">
          <cell r="D29">
            <v>307906.75338782615</v>
          </cell>
          <cell r="F29">
            <v>350027.2867923695</v>
          </cell>
          <cell r="H29">
            <v>389225.17547535757</v>
          </cell>
          <cell r="J29">
            <v>372119.53876275249</v>
          </cell>
          <cell r="L29">
            <v>444487.97690505534</v>
          </cell>
          <cell r="N29">
            <v>528722.02136511472</v>
          </cell>
          <cell r="P29">
            <v>622264.30380221596</v>
          </cell>
        </row>
        <row r="30">
          <cell r="D30">
            <v>912404.29344956763</v>
          </cell>
          <cell r="F30">
            <v>971689.969673543</v>
          </cell>
          <cell r="H30">
            <v>1037083.2580244384</v>
          </cell>
          <cell r="J30">
            <v>1089265.4047818012</v>
          </cell>
          <cell r="L30">
            <v>1181814.2567138937</v>
          </cell>
          <cell r="N30">
            <v>1249425.4261717813</v>
          </cell>
          <cell r="P30">
            <v>1333611.7175477569</v>
          </cell>
        </row>
        <row r="31">
          <cell r="D31">
            <v>189193.23655690643</v>
          </cell>
          <cell r="F31">
            <v>195113.45540577944</v>
          </cell>
          <cell r="H31">
            <v>201203.04758913346</v>
          </cell>
          <cell r="J31">
            <v>207491.70536956273</v>
          </cell>
          <cell r="L31">
            <v>213987.2838048971</v>
          </cell>
          <cell r="N31">
            <v>220606.6819991949</v>
          </cell>
          <cell r="P31">
            <v>227445.48914116996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EXP KP"/>
      <sheetName val="GDP EXP CU"/>
      <sheetName val="GFCF KP"/>
      <sheetName val="GFCF CU"/>
      <sheetName val="SHARE GFCF CU"/>
      <sheetName val="GFCF NATION 7B"/>
    </sheetNames>
    <sheetDataSet>
      <sheetData sheetId="0">
        <row r="12">
          <cell r="N12">
            <v>11479515.538537094</v>
          </cell>
        </row>
      </sheetData>
      <sheetData sheetId="1"/>
      <sheetData sheetId="2">
        <row r="4">
          <cell r="G4">
            <v>32459644.927253187</v>
          </cell>
          <cell r="H4">
            <v>38689031.918560639</v>
          </cell>
          <cell r="I4">
            <v>44798698.808239825</v>
          </cell>
          <cell r="J4">
            <v>46631376.220931239</v>
          </cell>
          <cell r="K4">
            <v>48634281.896756597</v>
          </cell>
          <cell r="L4">
            <v>52329857.960795268</v>
          </cell>
          <cell r="M4">
            <v>54781167.891269617</v>
          </cell>
        </row>
        <row r="5">
          <cell r="G5">
            <v>1159580.8552911864</v>
          </cell>
          <cell r="H5">
            <v>1782709.9573481472</v>
          </cell>
          <cell r="I5">
            <v>2108988.2040153346</v>
          </cell>
          <cell r="J5">
            <v>2148676.6298233718</v>
          </cell>
          <cell r="K5">
            <v>2143604.4091670369</v>
          </cell>
          <cell r="L5">
            <v>2365662.8325156872</v>
          </cell>
          <cell r="M5">
            <v>2414534.5310192923</v>
          </cell>
        </row>
        <row r="6">
          <cell r="G6">
            <v>3434004.1416600761</v>
          </cell>
          <cell r="H6">
            <v>3144370.6477483446</v>
          </cell>
          <cell r="I6">
            <v>3048264.0448342431</v>
          </cell>
          <cell r="J6">
            <v>3789868.1714717178</v>
          </cell>
          <cell r="K6">
            <v>4050012.1067672158</v>
          </cell>
          <cell r="L6">
            <v>4245799.2004886735</v>
          </cell>
          <cell r="M6">
            <v>4561893.0624590032</v>
          </cell>
        </row>
        <row r="7">
          <cell r="G7">
            <v>1320387.332698446</v>
          </cell>
          <cell r="H7">
            <v>1529392.643967011</v>
          </cell>
          <cell r="I7">
            <v>1549217.1871884307</v>
          </cell>
          <cell r="J7">
            <v>1843356.637107701</v>
          </cell>
          <cell r="K7">
            <v>1925453.1441957229</v>
          </cell>
          <cell r="L7">
            <v>2103266.9962917599</v>
          </cell>
          <cell r="M7">
            <v>2168811.1316802064</v>
          </cell>
        </row>
        <row r="8">
          <cell r="G8">
            <v>409669.57749767537</v>
          </cell>
          <cell r="H8">
            <v>435252.92557037261</v>
          </cell>
          <cell r="I8">
            <v>468173.27675709594</v>
          </cell>
          <cell r="J8">
            <v>524604.56922924542</v>
          </cell>
          <cell r="K8">
            <v>548110.94563449558</v>
          </cell>
          <cell r="L8">
            <v>586026.29872520198</v>
          </cell>
          <cell r="M8">
            <v>617386.67797310045</v>
          </cell>
        </row>
        <row r="9">
          <cell r="G9">
            <v>1129957.8427926481</v>
          </cell>
          <cell r="H9">
            <v>1243454.0898070186</v>
          </cell>
          <cell r="I9">
            <v>1320184.4746886499</v>
          </cell>
          <cell r="J9">
            <v>1498718.6962263985</v>
          </cell>
          <cell r="K9">
            <v>1559197.0170868479</v>
          </cell>
          <cell r="L9">
            <v>1639991.8845497477</v>
          </cell>
          <cell r="M9">
            <v>1756263.8994017441</v>
          </cell>
        </row>
        <row r="11">
          <cell r="G11">
            <v>858566.05549917975</v>
          </cell>
          <cell r="H11">
            <v>776123.00371501059</v>
          </cell>
          <cell r="I11">
            <v>925034.45253631251</v>
          </cell>
          <cell r="J11">
            <v>1096591.4327349451</v>
          </cell>
          <cell r="K11">
            <v>1161299.4740831677</v>
          </cell>
          <cell r="L11">
            <v>1043459.4168387668</v>
          </cell>
          <cell r="M11">
            <v>1011385.2295549817</v>
          </cell>
        </row>
        <row r="12">
          <cell r="G12">
            <v>-4473354.1003464218</v>
          </cell>
          <cell r="H12">
            <v>-2444708.7519653314</v>
          </cell>
          <cell r="I12">
            <v>-5567826.7219278673</v>
          </cell>
          <cell r="J12">
            <v>-6323174.9147996083</v>
          </cell>
          <cell r="K12">
            <v>-5385535.9748913487</v>
          </cell>
          <cell r="L12">
            <v>-3201315.6203186014</v>
          </cell>
          <cell r="M12">
            <v>-4681595.3575731516</v>
          </cell>
        </row>
      </sheetData>
      <sheetData sheetId="3">
        <row r="5">
          <cell r="H5">
            <v>33556049.388832197</v>
          </cell>
          <cell r="I5">
            <v>34044435.278216906</v>
          </cell>
          <cell r="J5">
            <v>42221027.937063493</v>
          </cell>
          <cell r="K5">
            <v>49747718.842658266</v>
          </cell>
          <cell r="L5">
            <v>55339606.41073712</v>
          </cell>
          <cell r="M5">
            <v>56289401.176009737</v>
          </cell>
          <cell r="N5">
            <v>61417776.09106718</v>
          </cell>
        </row>
        <row r="6">
          <cell r="H6">
            <v>1400689.2482386767</v>
          </cell>
          <cell r="I6">
            <v>1439944.7572446936</v>
          </cell>
          <cell r="J6">
            <v>1626467.7511699605</v>
          </cell>
          <cell r="K6">
            <v>2104131.4490008084</v>
          </cell>
          <cell r="L6">
            <v>2525856.4334177659</v>
          </cell>
          <cell r="M6">
            <v>2566600.5545269959</v>
          </cell>
          <cell r="N6">
            <v>2597728.6437924015</v>
          </cell>
        </row>
        <row r="7">
          <cell r="H7">
            <v>3721575.6627683686</v>
          </cell>
          <cell r="I7">
            <v>2776908.1065272163</v>
          </cell>
          <cell r="J7">
            <v>2951572.3365858197</v>
          </cell>
          <cell r="K7">
            <v>4057780.4450704278</v>
          </cell>
          <cell r="L7">
            <v>4577240.6408845969</v>
          </cell>
          <cell r="M7">
            <v>4591366.934414627</v>
          </cell>
          <cell r="N7">
            <v>5009673.9428450428</v>
          </cell>
        </row>
        <row r="8">
          <cell r="H8">
            <v>1427566.7572728135</v>
          </cell>
          <cell r="I8">
            <v>1378753.3275108358</v>
          </cell>
          <cell r="J8">
            <v>1501924.7659366713</v>
          </cell>
          <cell r="K8">
            <v>2014714.9550245369</v>
          </cell>
          <cell r="L8">
            <v>2322447.3424161188</v>
          </cell>
          <cell r="M8">
            <v>2279644.1926787789</v>
          </cell>
          <cell r="N8">
            <v>2487336.4020244488</v>
          </cell>
        </row>
        <row r="9">
          <cell r="H9">
            <v>457202.50370585831</v>
          </cell>
          <cell r="I9">
            <v>417014.64704065217</v>
          </cell>
          <cell r="J9">
            <v>476835.17220600334</v>
          </cell>
          <cell r="K9">
            <v>609366.17819366814</v>
          </cell>
          <cell r="L9">
            <v>729532.65270677651</v>
          </cell>
          <cell r="M9">
            <v>726652.45382203034</v>
          </cell>
          <cell r="N9">
            <v>752314.20375552238</v>
          </cell>
        </row>
        <row r="10">
          <cell r="H10">
            <v>1185449.3836339547</v>
          </cell>
          <cell r="I10">
            <v>1084905.5180728699</v>
          </cell>
          <cell r="J10">
            <v>1232986.5119478256</v>
          </cell>
          <cell r="K10">
            <v>1585327.3594604442</v>
          </cell>
          <cell r="L10">
            <v>1727139.1495530324</v>
          </cell>
          <cell r="M10">
            <v>1793793.3599369989</v>
          </cell>
          <cell r="N10">
            <v>1957221.0155472027</v>
          </cell>
        </row>
        <row r="12">
          <cell r="H12">
            <v>1006179.3933979878</v>
          </cell>
          <cell r="I12">
            <v>1215103.6149696303</v>
          </cell>
          <cell r="J12">
            <v>1273336.9230482064</v>
          </cell>
          <cell r="K12">
            <v>1838290.1957034103</v>
          </cell>
          <cell r="L12">
            <v>1954172.8543262789</v>
          </cell>
          <cell r="M12">
            <v>1916890.780580746</v>
          </cell>
          <cell r="N12">
            <v>1981134.9310150992</v>
          </cell>
        </row>
        <row r="13">
          <cell r="H13">
            <v>-4336714.7771120593</v>
          </cell>
          <cell r="I13">
            <v>-1717220.7958362855</v>
          </cell>
          <cell r="J13">
            <v>-5180546.9896577736</v>
          </cell>
          <cell r="K13">
            <v>-6008036.150598879</v>
          </cell>
          <cell r="L13">
            <v>-5467787.1338890288</v>
          </cell>
          <cell r="M13">
            <v>-3098543.6711263917</v>
          </cell>
          <cell r="N13">
            <v>-4954771.8487346387</v>
          </cell>
        </row>
      </sheetData>
      <sheetData sheetId="4"/>
      <sheetData sheetId="5">
        <row r="6">
          <cell r="G6">
            <v>10812870.032613035</v>
          </cell>
          <cell r="H6">
            <v>10716618.749135775</v>
          </cell>
          <cell r="I6">
            <v>12602716.624352278</v>
          </cell>
          <cell r="J6">
            <v>15570831.160416715</v>
          </cell>
          <cell r="K6">
            <v>16939887.711682849</v>
          </cell>
          <cell r="L6">
            <v>16738192.621204063</v>
          </cell>
          <cell r="M6">
            <v>19223511.027449239</v>
          </cell>
        </row>
        <row r="7">
          <cell r="G7">
            <v>1001964.790666845</v>
          </cell>
          <cell r="H7">
            <v>903316.52291565912</v>
          </cell>
          <cell r="I7">
            <v>1050226.1697795673</v>
          </cell>
          <cell r="J7">
            <v>1442856.9415057958</v>
          </cell>
          <cell r="K7">
            <v>1645299.548276674</v>
          </cell>
          <cell r="L7">
            <v>1744775.6664973849</v>
          </cell>
          <cell r="M7">
            <v>1781329.2071767636</v>
          </cell>
        </row>
        <row r="8">
          <cell r="G8">
            <v>1085461.8565557487</v>
          </cell>
          <cell r="H8">
            <v>862256.68096494675</v>
          </cell>
          <cell r="I8">
            <v>1200258.577273777</v>
          </cell>
          <cell r="J8">
            <v>1563095.0199646121</v>
          </cell>
          <cell r="K8">
            <v>1749613.9142262524</v>
          </cell>
          <cell r="L8">
            <v>1748130.5185723451</v>
          </cell>
          <cell r="M8">
            <v>1929773.3077748269</v>
          </cell>
        </row>
        <row r="9">
          <cell r="G9">
            <v>28848236.264616244</v>
          </cell>
          <cell r="H9">
            <v>28659769.681596801</v>
          </cell>
          <cell r="I9">
            <v>35157613.103504144</v>
          </cell>
          <cell r="J9">
            <v>41542256.107521027</v>
          </cell>
          <cell r="K9">
            <v>46887021.455529638</v>
          </cell>
          <cell r="L9">
            <v>48016359.865115382</v>
          </cell>
          <cell r="M9">
            <v>51287436.756630965</v>
          </cell>
        </row>
        <row r="10">
          <cell r="G10">
            <v>1006179.3933979878</v>
          </cell>
          <cell r="H10">
            <v>1215103.6149696303</v>
          </cell>
          <cell r="I10">
            <v>1273336.9230482064</v>
          </cell>
          <cell r="J10">
            <v>1838290.1957034103</v>
          </cell>
          <cell r="K10">
            <v>1954172.8543262789</v>
          </cell>
          <cell r="L10">
            <v>1916890.780580746</v>
          </cell>
          <cell r="M10">
            <v>1981134.9310150992</v>
          </cell>
        </row>
        <row r="11">
          <cell r="G11">
            <v>-4336714.7771120593</v>
          </cell>
          <cell r="H11">
            <v>-1717220.7958362855</v>
          </cell>
          <cell r="I11">
            <v>-5180546.9896577736</v>
          </cell>
          <cell r="J11">
            <v>-6008036.150598879</v>
          </cell>
          <cell r="K11">
            <v>-5467787.1338890288</v>
          </cell>
          <cell r="L11">
            <v>-3098543.6711263917</v>
          </cell>
          <cell r="M11">
            <v>-4954771.8487346387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EXP KP"/>
      <sheetName val="GDP EXP CU"/>
      <sheetName val="GFCF KP"/>
      <sheetName val="GFCF CU"/>
      <sheetName val="SHARE GFCF CU"/>
      <sheetName val="GFCF NATION 7B"/>
    </sheetNames>
    <sheetDataSet>
      <sheetData sheetId="0" refreshError="1"/>
      <sheetData sheetId="1" refreshError="1"/>
      <sheetData sheetId="2" refreshError="1">
        <row r="4">
          <cell r="B4">
            <v>14855880.798052929</v>
          </cell>
          <cell r="C4">
            <v>19218435.976027157</v>
          </cell>
          <cell r="D4">
            <v>19485102.838061307</v>
          </cell>
          <cell r="E4">
            <v>22807556.362033285</v>
          </cell>
          <cell r="F4">
            <v>27512752.649897259</v>
          </cell>
        </row>
        <row r="5">
          <cell r="B5">
            <v>1336722.4788245126</v>
          </cell>
          <cell r="C5">
            <v>1218733.1159980523</v>
          </cell>
          <cell r="D5">
            <v>2044516.7351990128</v>
          </cell>
          <cell r="E5">
            <v>1663027.2458577908</v>
          </cell>
          <cell r="F5">
            <v>1373682.4785340638</v>
          </cell>
        </row>
        <row r="6">
          <cell r="B6">
            <v>4280351.6343265716</v>
          </cell>
          <cell r="C6">
            <v>3713747.7600064622</v>
          </cell>
          <cell r="D6">
            <v>4229094.7364019882</v>
          </cell>
          <cell r="E6">
            <v>3194486.4323083749</v>
          </cell>
          <cell r="F6">
            <v>3268709.2060896051</v>
          </cell>
        </row>
        <row r="7">
          <cell r="B7">
            <v>990970.69708322082</v>
          </cell>
          <cell r="C7">
            <v>1061608.6648823514</v>
          </cell>
          <cell r="D7">
            <v>1200327.6271546334</v>
          </cell>
          <cell r="E7">
            <v>1172391.1255115457</v>
          </cell>
          <cell r="F7">
            <v>1323953.3121641634</v>
          </cell>
        </row>
        <row r="8">
          <cell r="B8">
            <v>290291.82369971793</v>
          </cell>
          <cell r="C8">
            <v>332935.65180565481</v>
          </cell>
          <cell r="D8">
            <v>364963.02910509135</v>
          </cell>
          <cell r="E8">
            <v>375399.01686473464</v>
          </cell>
          <cell r="F8">
            <v>385149.88717023254</v>
          </cell>
        </row>
        <row r="12">
          <cell r="B12">
            <v>356435.43195263925</v>
          </cell>
          <cell r="C12">
            <v>2053215.8644863751</v>
          </cell>
          <cell r="D12">
            <v>2901191.3180462141</v>
          </cell>
          <cell r="E12">
            <v>-65635.900636090082</v>
          </cell>
          <cell r="F12">
            <v>-1985783.2518861119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GDP"/>
      <sheetName val="Population"/>
    </sheetNames>
    <sheetDataSet>
      <sheetData sheetId="0">
        <row r="5">
          <cell r="I5">
            <v>6041217.6576088676</v>
          </cell>
        </row>
        <row r="6">
          <cell r="I6">
            <v>8871741.9287686609</v>
          </cell>
        </row>
        <row r="7">
          <cell r="I7">
            <v>8411251.7907106653</v>
          </cell>
        </row>
        <row r="8">
          <cell r="I8">
            <v>8782178.9554416463</v>
          </cell>
        </row>
        <row r="9">
          <cell r="I9">
            <v>9034921.4946744516</v>
          </cell>
        </row>
        <row r="10">
          <cell r="I10">
            <v>3803166.9000042812</v>
          </cell>
        </row>
        <row r="11">
          <cell r="I11">
            <v>32189169.464221004</v>
          </cell>
        </row>
        <row r="12">
          <cell r="I12">
            <v>3652845.04122419</v>
          </cell>
        </row>
        <row r="13">
          <cell r="I13">
            <v>5196360.082919687</v>
          </cell>
        </row>
        <row r="14">
          <cell r="I14">
            <v>7089700.337422044</v>
          </cell>
        </row>
        <row r="15">
          <cell r="I15">
            <v>5942035.5116138607</v>
          </cell>
        </row>
        <row r="16">
          <cell r="I16">
            <v>10538695.914395267</v>
          </cell>
        </row>
        <row r="17">
          <cell r="I17">
            <v>3538287.9907492627</v>
          </cell>
        </row>
        <row r="18">
          <cell r="I18">
            <v>6907178.5700791143</v>
          </cell>
        </row>
        <row r="19">
          <cell r="I19">
            <v>3978578.1970854988</v>
          </cell>
        </row>
        <row r="20">
          <cell r="I20">
            <v>5243016.0815541893</v>
          </cell>
        </row>
        <row r="21">
          <cell r="I21">
            <v>6619107.4613766242</v>
          </cell>
        </row>
        <row r="22">
          <cell r="I22">
            <v>4825724.5459014382</v>
          </cell>
        </row>
        <row r="23">
          <cell r="I23">
            <v>13544133.502258802</v>
          </cell>
        </row>
        <row r="24">
          <cell r="I24">
            <v>6796953.7944166139</v>
          </cell>
        </row>
        <row r="25">
          <cell r="I25">
            <v>6419753.8617353663</v>
          </cell>
        </row>
        <row r="26">
          <cell r="I26">
            <v>3430320.3148522452</v>
          </cell>
        </row>
        <row r="27">
          <cell r="I27">
            <v>2547124.1235701428</v>
          </cell>
        </row>
        <row r="28">
          <cell r="I28">
            <v>3411555.2358311475</v>
          </cell>
        </row>
        <row r="29">
          <cell r="I29">
            <v>8549971.2208174616</v>
          </cell>
        </row>
        <row r="30">
          <cell r="I30">
            <v>3423061.7787019107</v>
          </cell>
        </row>
      </sheetData>
      <sheetData sheetId="1">
        <row r="3">
          <cell r="I3">
            <v>3177174</v>
          </cell>
        </row>
        <row r="4">
          <cell r="I4">
            <v>2419445</v>
          </cell>
        </row>
        <row r="5">
          <cell r="I5">
            <v>1936220</v>
          </cell>
        </row>
        <row r="6">
          <cell r="I6">
            <v>2697944</v>
          </cell>
        </row>
        <row r="7">
          <cell r="I7">
            <v>3298632</v>
          </cell>
        </row>
        <row r="8">
          <cell r="I8">
            <v>2076480</v>
          </cell>
        </row>
        <row r="9">
          <cell r="I9">
            <v>5604582</v>
          </cell>
        </row>
        <row r="10">
          <cell r="H10">
            <v>1194028</v>
          </cell>
          <cell r="I10">
            <v>1241992</v>
          </cell>
        </row>
        <row r="11">
          <cell r="C11">
            <v>1397723</v>
          </cell>
          <cell r="D11">
            <v>1424083</v>
          </cell>
          <cell r="E11">
            <v>1451078</v>
          </cell>
          <cell r="F11">
            <v>1478874</v>
          </cell>
          <cell r="G11">
            <v>1507426</v>
          </cell>
          <cell r="H11">
            <v>1634947</v>
          </cell>
          <cell r="I11">
            <v>1710148</v>
          </cell>
        </row>
        <row r="12">
          <cell r="I12">
            <v>1927924</v>
          </cell>
        </row>
        <row r="13">
          <cell r="I13">
            <v>1233733</v>
          </cell>
        </row>
        <row r="14">
          <cell r="I14">
            <v>2416550</v>
          </cell>
        </row>
        <row r="15">
          <cell r="I15">
            <v>2068494</v>
          </cell>
        </row>
        <row r="16">
          <cell r="I16">
            <v>3468780</v>
          </cell>
        </row>
        <row r="17">
          <cell r="I17">
            <v>1579858</v>
          </cell>
        </row>
        <row r="18">
          <cell r="I18">
            <v>2533738</v>
          </cell>
        </row>
        <row r="19">
          <cell r="I19">
            <v>2298016</v>
          </cell>
        </row>
        <row r="20">
          <cell r="I20">
            <v>3093648</v>
          </cell>
        </row>
        <row r="21">
          <cell r="I21">
            <v>3809881</v>
          </cell>
        </row>
        <row r="22">
          <cell r="I22">
            <v>2444607</v>
          </cell>
        </row>
        <row r="23">
          <cell r="I23">
            <v>1938948</v>
          </cell>
        </row>
        <row r="24">
          <cell r="I24">
            <v>925816</v>
          </cell>
        </row>
        <row r="25">
          <cell r="I25">
            <v>1178923</v>
          </cell>
        </row>
        <row r="26">
          <cell r="I26">
            <v>2198807</v>
          </cell>
        </row>
        <row r="27">
          <cell r="I27">
            <v>3053478</v>
          </cell>
        </row>
        <row r="28">
          <cell r="I28">
            <v>1384882</v>
          </cell>
        </row>
        <row r="29">
          <cell r="I29">
            <v>61718700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activity KP"/>
      <sheetName val="GDP Activity CU"/>
      <sheetName val="GVA shares"/>
      <sheetName val="GDP Growth rates"/>
      <sheetName val="GDP production Acct CU"/>
      <sheetName val="GDP production KP"/>
      <sheetName val="GDP Expenditure KP"/>
      <sheetName val="GDP Expenditure CU"/>
      <sheetName val="GFCF CU"/>
      <sheetName val="GFCF KP"/>
      <sheetName val="Government "/>
      <sheetName val="Household CU"/>
      <sheetName val="Household KP"/>
      <sheetName val="CII"/>
      <sheetName val="NPISH"/>
      <sheetName val="GFCF by Govt. &amp; Private"/>
      <sheetName val="Sheet1"/>
      <sheetName val="Sheet2"/>
    </sheetNames>
    <sheetDataSet>
      <sheetData sheetId="0">
        <row r="6">
          <cell r="O6">
            <v>14885721.283403002</v>
          </cell>
        </row>
        <row r="12">
          <cell r="O12">
            <v>4588623.8681427957</v>
          </cell>
          <cell r="P12">
            <v>4659195.1974491328</v>
          </cell>
          <cell r="Q12">
            <v>5485112.361786047</v>
          </cell>
          <cell r="R12">
            <v>5887451.6880616099</v>
          </cell>
          <cell r="S12">
            <v>6442881.2876814436</v>
          </cell>
          <cell r="T12">
            <v>7138148.8992699385</v>
          </cell>
          <cell r="U12">
            <v>7945920.5385677405</v>
          </cell>
        </row>
        <row r="13">
          <cell r="O13">
            <v>8889817.9832404293</v>
          </cell>
          <cell r="P13">
            <v>9623500.6628468428</v>
          </cell>
          <cell r="Q13">
            <v>10184558.417162903</v>
          </cell>
          <cell r="R13">
            <v>10646278.520916093</v>
          </cell>
          <cell r="S13">
            <v>11155761.849317519</v>
          </cell>
          <cell r="T13">
            <v>11624144.028877828</v>
          </cell>
          <cell r="U13">
            <v>12128561.612119414</v>
          </cell>
        </row>
        <row r="14">
          <cell r="O14">
            <v>877666.62894444086</v>
          </cell>
          <cell r="P14">
            <v>928174.49127234216</v>
          </cell>
          <cell r="Q14">
            <v>994879.16113207908</v>
          </cell>
          <cell r="R14">
            <v>1049610.1183349539</v>
          </cell>
          <cell r="S14">
            <v>1154204.3374160267</v>
          </cell>
          <cell r="T14">
            <v>1242131.964966849</v>
          </cell>
          <cell r="U14">
            <v>1290959.7271159147</v>
          </cell>
        </row>
        <row r="15">
          <cell r="O15">
            <v>444660.05729730957</v>
          </cell>
          <cell r="P15">
            <v>477510.23791852372</v>
          </cell>
          <cell r="Q15">
            <v>510410.61729430855</v>
          </cell>
          <cell r="R15">
            <v>540159.16484778048</v>
          </cell>
          <cell r="S15">
            <v>575212.97824524925</v>
          </cell>
          <cell r="T15">
            <v>606754.20212492719</v>
          </cell>
          <cell r="U15">
            <v>621827.47843900986</v>
          </cell>
        </row>
        <row r="16">
          <cell r="O16">
            <v>13765005.45107308</v>
          </cell>
          <cell r="P16">
            <v>15655747.472861791</v>
          </cell>
          <cell r="Q16">
            <v>17737886.082219198</v>
          </cell>
          <cell r="R16">
            <v>19128357.95663362</v>
          </cell>
          <cell r="S16">
            <v>19757591.137827806</v>
          </cell>
          <cell r="T16">
            <v>20536757.228019923</v>
          </cell>
          <cell r="U16">
            <v>21247110.334926285</v>
          </cell>
        </row>
        <row r="18">
          <cell r="O18">
            <v>9829966.7197710425</v>
          </cell>
          <cell r="P18">
            <v>10480203.609487571</v>
          </cell>
          <cell r="Q18">
            <v>10984479.567202613</v>
          </cell>
          <cell r="R18">
            <v>11216401.397907387</v>
          </cell>
          <cell r="S18">
            <v>11578145.794697544</v>
          </cell>
          <cell r="T18">
            <v>12031598.393005773</v>
          </cell>
          <cell r="U18">
            <v>12542371.465802409</v>
          </cell>
        </row>
        <row r="19">
          <cell r="O19">
            <v>7815844.6311133699</v>
          </cell>
          <cell r="P19">
            <v>8736560.6001322977</v>
          </cell>
          <cell r="Q19">
            <v>9493190.6621315219</v>
          </cell>
          <cell r="R19">
            <v>10293275.609616149</v>
          </cell>
          <cell r="S19">
            <v>10658343.973610902</v>
          </cell>
          <cell r="T19">
            <v>11061950.350988038</v>
          </cell>
          <cell r="U19">
            <v>11510656.665813707</v>
          </cell>
        </row>
        <row r="20">
          <cell r="O20">
            <v>1525618.5103886211</v>
          </cell>
          <cell r="P20">
            <v>1604390.7414166634</v>
          </cell>
          <cell r="Q20">
            <v>1645950.1404740287</v>
          </cell>
          <cell r="R20">
            <v>1419653.8535934782</v>
          </cell>
          <cell r="S20">
            <v>1514711.2723232007</v>
          </cell>
          <cell r="T20">
            <v>1651098.6299014678</v>
          </cell>
          <cell r="U20">
            <v>1788241.5263606606</v>
          </cell>
        </row>
        <row r="21">
          <cell r="O21">
            <v>1824471.7717286737</v>
          </cell>
          <cell r="P21">
            <v>1989717.2535535572</v>
          </cell>
          <cell r="Q21">
            <v>2133312.4139641002</v>
          </cell>
          <cell r="R21">
            <v>2313032.1220013811</v>
          </cell>
          <cell r="S21">
            <v>2524609.7203840055</v>
          </cell>
          <cell r="T21">
            <v>2712410.7142862305</v>
          </cell>
          <cell r="U21">
            <v>2917297.2045452907</v>
          </cell>
        </row>
        <row r="22">
          <cell r="O22">
            <v>4115392.9143740959</v>
          </cell>
          <cell r="P22">
            <v>4094972.3011495476</v>
          </cell>
          <cell r="Q22">
            <v>4281167.0038301712</v>
          </cell>
          <cell r="R22">
            <v>4412967.4952447116</v>
          </cell>
          <cell r="S22">
            <v>4599676.8294061981</v>
          </cell>
          <cell r="T22">
            <v>5024300.5593832955</v>
          </cell>
          <cell r="U22">
            <v>5639079.1725698039</v>
          </cell>
        </row>
        <row r="23">
          <cell r="O23">
            <v>3211894.932795153</v>
          </cell>
          <cell r="P23">
            <v>3354517.6882281364</v>
          </cell>
          <cell r="Q23">
            <v>3505484.7753592404</v>
          </cell>
          <cell r="R23">
            <v>3663972.2849675352</v>
          </cell>
          <cell r="S23">
            <v>3827459.8943816815</v>
          </cell>
          <cell r="T23">
            <v>3997459.8233379992</v>
          </cell>
          <cell r="U23">
            <v>4168722.1156875887</v>
          </cell>
        </row>
        <row r="24">
          <cell r="O24">
            <v>694290.64260528435</v>
          </cell>
          <cell r="P24">
            <v>763332.14606172591</v>
          </cell>
          <cell r="Q24">
            <v>821635.57049329998</v>
          </cell>
          <cell r="R24">
            <v>881833.3622237735</v>
          </cell>
          <cell r="S24">
            <v>942012.50558055821</v>
          </cell>
          <cell r="T24">
            <v>996609.07982425671</v>
          </cell>
          <cell r="U24">
            <v>1051695.657916832</v>
          </cell>
        </row>
        <row r="25">
          <cell r="O25">
            <v>2892462.8844005838</v>
          </cell>
          <cell r="P25">
            <v>3054288.1917848685</v>
          </cell>
          <cell r="Q25">
            <v>3311752.8894363791</v>
          </cell>
          <cell r="R25">
            <v>3569799.7747166432</v>
          </cell>
          <cell r="S25">
            <v>3817046.8646715274</v>
          </cell>
          <cell r="T25">
            <v>3993799.0799665004</v>
          </cell>
          <cell r="U25">
            <v>4191804.5857701511</v>
          </cell>
        </row>
        <row r="26">
          <cell r="O26">
            <v>4907113.349886206</v>
          </cell>
          <cell r="P26">
            <v>5064968.4777012058</v>
          </cell>
          <cell r="Q26">
            <v>5238490.6001894046</v>
          </cell>
          <cell r="R26">
            <v>5438145.6844813041</v>
          </cell>
          <cell r="S26">
            <v>5713411.30358666</v>
          </cell>
          <cell r="T26">
            <v>6024202.7870665714</v>
          </cell>
          <cell r="U26">
            <v>6358311.9881847575</v>
          </cell>
        </row>
        <row r="27">
          <cell r="O27">
            <v>2859170.6846780004</v>
          </cell>
          <cell r="P27">
            <v>3046789.3528533564</v>
          </cell>
          <cell r="Q27">
            <v>3257405.7038441421</v>
          </cell>
          <cell r="R27">
            <v>3365354.6104301428</v>
          </cell>
          <cell r="S27">
            <v>3537610.6642710203</v>
          </cell>
          <cell r="T27">
            <v>3724729.4155659853</v>
          </cell>
          <cell r="U27">
            <v>3955485.2740366161</v>
          </cell>
        </row>
        <row r="28">
          <cell r="O28">
            <v>1611999.1837528369</v>
          </cell>
          <cell r="P28">
            <v>1746730.9417478426</v>
          </cell>
          <cell r="Q28">
            <v>1833513.9999999998</v>
          </cell>
          <cell r="R28">
            <v>1953479.406170486</v>
          </cell>
          <cell r="S28">
            <v>2065348.9557855739</v>
          </cell>
          <cell r="T28">
            <v>2176986.1699724896</v>
          </cell>
          <cell r="U28">
            <v>2308205.4587757913</v>
          </cell>
        </row>
        <row r="29">
          <cell r="O29">
            <v>307906.75338782615</v>
          </cell>
          <cell r="P29">
            <v>350027.2867923695</v>
          </cell>
          <cell r="Q29">
            <v>389225.17547535757</v>
          </cell>
          <cell r="R29">
            <v>372119.53876275249</v>
          </cell>
          <cell r="S29">
            <v>444487.97690505534</v>
          </cell>
          <cell r="T29">
            <v>528722.02136511472</v>
          </cell>
          <cell r="U29">
            <v>622264.30380221596</v>
          </cell>
        </row>
        <row r="30">
          <cell r="O30">
            <v>912404.29344956763</v>
          </cell>
          <cell r="P30">
            <v>971689.969673543</v>
          </cell>
          <cell r="Q30">
            <v>1037083.2580244384</v>
          </cell>
          <cell r="R30">
            <v>1089265.4047818012</v>
          </cell>
          <cell r="S30">
            <v>1181814.2567138937</v>
          </cell>
          <cell r="T30">
            <v>1249425.4261717813</v>
          </cell>
          <cell r="U30">
            <v>1333611.7175477569</v>
          </cell>
        </row>
        <row r="31">
          <cell r="O31">
            <v>189193.23655690643</v>
          </cell>
          <cell r="P31">
            <v>195113.45540577944</v>
          </cell>
          <cell r="Q31">
            <v>201203.04758913346</v>
          </cell>
          <cell r="R31">
            <v>207491.70536956273</v>
          </cell>
          <cell r="S31">
            <v>213987.2838048971</v>
          </cell>
          <cell r="T31">
            <v>220606.6819991949</v>
          </cell>
          <cell r="U31">
            <v>227445.48914116996</v>
          </cell>
        </row>
        <row r="33">
          <cell r="O33">
            <v>8348602.3010412753</v>
          </cell>
          <cell r="Q33">
            <v>9289874.6789614819</v>
          </cell>
          <cell r="R33">
            <v>8951215.2647055089</v>
          </cell>
          <cell r="S33">
            <v>9658416.8138174303</v>
          </cell>
          <cell r="T33">
            <v>9994080.4652952924</v>
          </cell>
          <cell r="U33">
            <v>10365862.612488784</v>
          </cell>
        </row>
      </sheetData>
      <sheetData sheetId="1">
        <row r="6">
          <cell r="O6">
            <v>19690919.569015823</v>
          </cell>
        </row>
        <row r="12">
          <cell r="O12">
            <v>5206217.0840838626</v>
          </cell>
          <cell r="P12">
            <v>6455878.2379368544</v>
          </cell>
          <cell r="Q12">
            <v>7164221.5053080432</v>
          </cell>
          <cell r="R12">
            <v>9867293.3334815577</v>
          </cell>
          <cell r="S12">
            <v>11471365.035275882</v>
          </cell>
          <cell r="T12">
            <v>15436227.335634461</v>
          </cell>
          <cell r="U12">
            <v>16903690.860917382</v>
          </cell>
        </row>
        <row r="13">
          <cell r="O13">
            <v>9102281.6811026279</v>
          </cell>
          <cell r="P13">
            <v>9811013.0205409043</v>
          </cell>
          <cell r="Q13">
            <v>10512033.824172052</v>
          </cell>
          <cell r="R13">
            <v>11207276.07692305</v>
          </cell>
          <cell r="S13">
            <v>11237325.161455985</v>
          </cell>
          <cell r="T13">
            <v>12170059.714919891</v>
          </cell>
          <cell r="U13">
            <v>13182065.522165827</v>
          </cell>
        </row>
        <row r="14">
          <cell r="O14">
            <v>413350.53614156001</v>
          </cell>
          <cell r="P14">
            <v>345774.74721500708</v>
          </cell>
          <cell r="Q14">
            <v>369917.1041761816</v>
          </cell>
          <cell r="R14">
            <v>398084.33160177391</v>
          </cell>
          <cell r="S14">
            <v>378691.14875436528</v>
          </cell>
          <cell r="T14">
            <v>248139.43342986237</v>
          </cell>
        </row>
        <row r="15">
          <cell r="O15">
            <v>519909.27940544172</v>
          </cell>
          <cell r="P15">
            <v>554536.3377246008</v>
          </cell>
          <cell r="Q15">
            <v>590324.20306404121</v>
          </cell>
          <cell r="R15">
            <v>635958.95318265189</v>
          </cell>
          <cell r="S15">
            <v>746403.36291544139</v>
          </cell>
          <cell r="T15">
            <v>893174.45277111954</v>
          </cell>
          <cell r="U15">
            <v>908275.24637446064</v>
          </cell>
        </row>
        <row r="16">
          <cell r="O16">
            <v>14493825.84297918</v>
          </cell>
          <cell r="P16">
            <v>16243719.473174684</v>
          </cell>
          <cell r="Q16">
            <v>18749386.667504564</v>
          </cell>
          <cell r="R16">
            <v>20367911.781887539</v>
          </cell>
          <cell r="S16">
            <v>21501197.869538866</v>
          </cell>
          <cell r="T16">
            <v>23320548.92540358</v>
          </cell>
          <cell r="U16">
            <v>24957171.76782852</v>
          </cell>
        </row>
        <row r="18">
          <cell r="O18">
            <v>10853238.485693432</v>
          </cell>
          <cell r="P18">
            <v>11067502.043600295</v>
          </cell>
          <cell r="T18">
            <v>14006738.131980684</v>
          </cell>
          <cell r="U18">
            <v>15678782.404384222</v>
          </cell>
        </row>
        <row r="19">
          <cell r="O19">
            <v>7897993.1208748193</v>
          </cell>
          <cell r="P19">
            <v>8381276.3295535296</v>
          </cell>
          <cell r="T19">
            <v>11397028.251450824</v>
          </cell>
          <cell r="U19">
            <v>13523735.477037886</v>
          </cell>
        </row>
        <row r="20">
          <cell r="O20">
            <v>1602543.1569571337</v>
          </cell>
          <cell r="P20">
            <v>1653791.9153520148</v>
          </cell>
          <cell r="T20">
            <v>1892458.9240954474</v>
          </cell>
          <cell r="U20">
            <v>2196213.51121746</v>
          </cell>
        </row>
        <row r="21">
          <cell r="O21">
            <v>1829355.7954948989</v>
          </cell>
          <cell r="P21">
            <v>1948179.6219364835</v>
          </cell>
          <cell r="T21">
            <v>2605849.2448818148</v>
          </cell>
          <cell r="U21">
            <v>2726854.3963865745</v>
          </cell>
        </row>
        <row r="22">
          <cell r="O22">
            <v>4789631.7646707129</v>
          </cell>
          <cell r="P22">
            <v>4823101.0328162983</v>
          </cell>
          <cell r="T22">
            <v>6313663.8710723277</v>
          </cell>
          <cell r="U22">
            <v>8425562.4016186148</v>
          </cell>
        </row>
        <row r="23">
          <cell r="O23">
            <v>3334170.6783324573</v>
          </cell>
          <cell r="P23">
            <v>3553629.7040954176</v>
          </cell>
          <cell r="T23">
            <v>4784774.4982532933</v>
          </cell>
          <cell r="U23">
            <v>5086175.1632547881</v>
          </cell>
        </row>
        <row r="24">
          <cell r="O24">
            <v>726706.50233616517</v>
          </cell>
          <cell r="P24">
            <v>711807.25084499374</v>
          </cell>
          <cell r="T24">
            <v>1175441.9199025575</v>
          </cell>
          <cell r="U24">
            <v>1264548.6023033774</v>
          </cell>
        </row>
        <row r="25">
          <cell r="O25">
            <v>3027383.8088099081</v>
          </cell>
          <cell r="P25">
            <v>3078144.8297728561</v>
          </cell>
          <cell r="T25">
            <v>4297339.2995868083</v>
          </cell>
          <cell r="U25">
            <v>4937308.0870322604</v>
          </cell>
        </row>
        <row r="26">
          <cell r="O26">
            <v>4986287.4042732539</v>
          </cell>
          <cell r="P26">
            <v>5131630.0097136572</v>
          </cell>
          <cell r="T26">
            <v>6243145.9389475314</v>
          </cell>
          <cell r="U26">
            <v>6581823.4101851769</v>
          </cell>
        </row>
        <row r="27">
          <cell r="O27">
            <v>2864290.0032636677</v>
          </cell>
          <cell r="P27">
            <v>3081718.2956168186</v>
          </cell>
          <cell r="T27">
            <v>3838329.5679794624</v>
          </cell>
          <cell r="U27">
            <v>4130678.9899151395</v>
          </cell>
        </row>
        <row r="28">
          <cell r="O28">
            <v>1681353.3207491687</v>
          </cell>
          <cell r="P28">
            <v>1816737.7869708664</v>
          </cell>
          <cell r="T28">
            <v>2392940.3320953338</v>
          </cell>
          <cell r="U28">
            <v>2601797.7979473611</v>
          </cell>
        </row>
        <row r="29">
          <cell r="O29">
            <v>322352.85802559648</v>
          </cell>
          <cell r="P29">
            <v>374923.94924536312</v>
          </cell>
          <cell r="T29">
            <v>623720.69842010899</v>
          </cell>
          <cell r="U29">
            <v>749445.64424102171</v>
          </cell>
        </row>
        <row r="30">
          <cell r="O30">
            <v>959148.4426842992</v>
          </cell>
          <cell r="P30">
            <v>1037687.3709109921</v>
          </cell>
          <cell r="T30">
            <v>1465396.3400455881</v>
          </cell>
          <cell r="U30">
            <v>1594456.8660787607</v>
          </cell>
        </row>
        <row r="31">
          <cell r="O31">
            <v>201872.31376617411</v>
          </cell>
          <cell r="P31">
            <v>215563.81545217271</v>
          </cell>
          <cell r="T31">
            <v>306817.65519026108</v>
          </cell>
          <cell r="U31">
            <v>321045.62510703085</v>
          </cell>
        </row>
        <row r="33">
          <cell r="O33">
            <v>9787724.2005500011</v>
          </cell>
          <cell r="P33">
            <v>9794955.9788158648</v>
          </cell>
          <cell r="Q33">
            <v>9753960.0757826604</v>
          </cell>
          <cell r="R33">
            <v>10125604.46013638</v>
          </cell>
          <cell r="S33">
            <v>11376505.445459453</v>
          </cell>
          <cell r="T33">
            <v>12737609.606879912</v>
          </cell>
          <cell r="U33">
            <v>12805009.325824201</v>
          </cell>
        </row>
      </sheetData>
      <sheetData sheetId="2"/>
      <sheetData sheetId="3"/>
      <sheetData sheetId="4"/>
      <sheetData sheetId="5"/>
      <sheetData sheetId="6">
        <row r="5">
          <cell r="T5">
            <v>9771805.5598006118</v>
          </cell>
          <cell r="U5">
            <v>9965991.9659887999</v>
          </cell>
          <cell r="V5">
            <v>10196779.771991892</v>
          </cell>
          <cell r="W5">
            <v>10457020.852412561</v>
          </cell>
          <cell r="X5">
            <v>10804144.131751783</v>
          </cell>
          <cell r="Y5">
            <v>11149849.876902986</v>
          </cell>
          <cell r="Z5">
            <v>11479515.538537094</v>
          </cell>
        </row>
        <row r="6">
          <cell r="T6">
            <v>63227088.488830768</v>
          </cell>
          <cell r="W6">
            <v>72777412.150810882</v>
          </cell>
          <cell r="X6">
            <v>76351977.918580845</v>
          </cell>
          <cell r="Y6">
            <v>77997028.163876951</v>
          </cell>
          <cell r="Z6">
            <v>80099262.768878639</v>
          </cell>
        </row>
        <row r="7">
          <cell r="T7">
            <v>250852.9094723977</v>
          </cell>
          <cell r="U7">
            <v>277921.855921635</v>
          </cell>
          <cell r="V7">
            <v>291588.99550013273</v>
          </cell>
          <cell r="W7">
            <v>297605.0551345225</v>
          </cell>
          <cell r="X7">
            <v>324058.51120921085</v>
          </cell>
          <cell r="Y7">
            <v>356482.38564188947</v>
          </cell>
          <cell r="Z7">
            <v>388520.83270021592</v>
          </cell>
        </row>
        <row r="9">
          <cell r="T9">
            <v>39939171.190459497</v>
          </cell>
          <cell r="U9">
            <v>46824212.165182546</v>
          </cell>
          <cell r="V9">
            <v>53293525.995723575</v>
          </cell>
          <cell r="W9">
            <v>56436600.924789682</v>
          </cell>
          <cell r="X9">
            <v>58860659.519607916</v>
          </cell>
          <cell r="Y9">
            <v>63270605.173366323</v>
          </cell>
          <cell r="Z9">
            <v>66300057.19380296</v>
          </cell>
        </row>
        <row r="10">
          <cell r="T10">
            <v>858566.05549917975</v>
          </cell>
          <cell r="U10">
            <v>776123.00371501059</v>
          </cell>
          <cell r="V10">
            <v>925034.45253631251</v>
          </cell>
          <cell r="W10">
            <v>1096591.4327349451</v>
          </cell>
          <cell r="X10">
            <v>1161299.4740831677</v>
          </cell>
          <cell r="Y10">
            <v>1043459.4168387668</v>
          </cell>
          <cell r="Z10">
            <v>1011385.2295549817</v>
          </cell>
        </row>
        <row r="11">
          <cell r="T11">
            <v>-4473354.1083706627</v>
          </cell>
          <cell r="U11">
            <v>-2444708.8675324307</v>
          </cell>
          <cell r="V11">
            <v>-5567826.7219278673</v>
          </cell>
          <cell r="W11">
            <v>-6323174.9147996083</v>
          </cell>
          <cell r="X11">
            <v>-5385535.9748913487</v>
          </cell>
          <cell r="Y11">
            <v>-3201315.6203186014</v>
          </cell>
          <cell r="Z11">
            <v>-4681595.3575731516</v>
          </cell>
        </row>
        <row r="13">
          <cell r="T13">
            <v>8796689.3375694994</v>
          </cell>
          <cell r="U13">
            <v>7559698.0737003619</v>
          </cell>
          <cell r="V13">
            <v>9941743.8101824708</v>
          </cell>
          <cell r="W13">
            <v>10400109.024578502</v>
          </cell>
          <cell r="X13">
            <v>11030298.965541756</v>
          </cell>
          <cell r="Y13">
            <v>11055648.272525154</v>
          </cell>
          <cell r="Z13">
            <v>10787775.574883923</v>
          </cell>
        </row>
        <row r="14">
          <cell r="T14">
            <v>7352341.2944247182</v>
          </cell>
          <cell r="V14">
            <v>8073967.9074203428</v>
          </cell>
          <cell r="W14">
            <v>4558492.9584287293</v>
          </cell>
          <cell r="X14">
            <v>6271013.4702283442</v>
          </cell>
          <cell r="Y14">
            <v>9252039.4263112918</v>
          </cell>
          <cell r="Z14">
            <v>11916208.538869459</v>
          </cell>
        </row>
        <row r="16">
          <cell r="T16">
            <v>14322028.527206266</v>
          </cell>
          <cell r="V16">
            <v>18560539.924820878</v>
          </cell>
          <cell r="W16">
            <v>17441129.837428372</v>
          </cell>
          <cell r="X16">
            <v>21500876.758472126</v>
          </cell>
          <cell r="Y16">
            <v>27899126.451562837</v>
          </cell>
          <cell r="Z16">
            <v>26674466.022882983</v>
          </cell>
        </row>
        <row r="17">
          <cell r="T17">
            <v>3535188.8614932173</v>
          </cell>
          <cell r="U17">
            <v>3476729.9477759385</v>
          </cell>
          <cell r="V17">
            <v>3157100.5791681111</v>
          </cell>
          <cell r="W17">
            <v>2426783.2417250182</v>
          </cell>
          <cell r="X17">
            <v>2911153.3065216499</v>
          </cell>
          <cell r="Y17">
            <v>4169848.6196269272</v>
          </cell>
          <cell r="Z17">
            <v>3990240.6621721843</v>
          </cell>
        </row>
        <row r="18">
          <cell r="T18">
            <v>-254552.47718718648</v>
          </cell>
          <cell r="Y18">
            <v>2392370.8262422979</v>
          </cell>
          <cell r="Z18">
            <v>1763333.3591070175</v>
          </cell>
        </row>
      </sheetData>
      <sheetData sheetId="7">
        <row r="5">
          <cell r="O5">
            <v>10097156.13342472</v>
          </cell>
          <cell r="P5">
            <v>10468313.421584642</v>
          </cell>
          <cell r="Q5">
            <v>10864652.030092843</v>
          </cell>
          <cell r="R5">
            <v>11263616.812026042</v>
          </cell>
          <cell r="S5">
            <v>11862429.899676494</v>
          </cell>
          <cell r="T5">
            <v>12455979.345264871</v>
          </cell>
          <cell r="U5">
            <v>13031657.303477999</v>
          </cell>
        </row>
        <row r="6">
          <cell r="O6">
            <v>70844172.200248376</v>
          </cell>
          <cell r="P6">
            <v>76759563.695487648</v>
          </cell>
          <cell r="Q6">
            <v>81252020.824712858</v>
          </cell>
          <cell r="R6">
            <v>88581903.042406335</v>
          </cell>
          <cell r="S6">
            <v>94824442.781483784</v>
          </cell>
          <cell r="T6">
            <v>103000650.1366955</v>
          </cell>
          <cell r="U6">
            <v>110544782.41417</v>
          </cell>
        </row>
        <row r="7">
          <cell r="O7">
            <v>265779.83145736787</v>
          </cell>
          <cell r="P7">
            <v>299734.09951022512</v>
          </cell>
          <cell r="Q7">
            <v>323293.16458390461</v>
          </cell>
          <cell r="R7">
            <v>334211.70527280227</v>
          </cell>
          <cell r="S7">
            <v>376008.93743039697</v>
          </cell>
          <cell r="T7">
            <v>424232.63053132425</v>
          </cell>
          <cell r="U7">
            <v>477052.39523372072</v>
          </cell>
        </row>
        <row r="9">
          <cell r="O9">
            <v>41748532.944451876</v>
          </cell>
          <cell r="P9">
            <v>41141961.634613179</v>
          </cell>
          <cell r="Q9">
            <v>50010814.474909768</v>
          </cell>
          <cell r="R9">
            <v>60119039.229408152</v>
          </cell>
          <cell r="S9">
            <v>67221822.629715413</v>
          </cell>
          <cell r="T9">
            <v>68247458.671389177</v>
          </cell>
          <cell r="U9">
            <v>74222050.299031794</v>
          </cell>
        </row>
        <row r="10">
          <cell r="O10">
            <v>1006179.3933979878</v>
          </cell>
          <cell r="P10">
            <v>1215103.6149696303</v>
          </cell>
          <cell r="Q10">
            <v>1273336.9230482064</v>
          </cell>
          <cell r="R10">
            <v>1838290.1957034103</v>
          </cell>
          <cell r="S10">
            <v>1954172.8543262789</v>
          </cell>
          <cell r="T10">
            <v>1916890.780580746</v>
          </cell>
          <cell r="U10">
            <v>1981134.9310150992</v>
          </cell>
        </row>
        <row r="11">
          <cell r="O11">
            <v>-4336714.7771120593</v>
          </cell>
          <cell r="P11">
            <v>-1717220.7958362855</v>
          </cell>
          <cell r="Q11">
            <v>-5180546.9896577736</v>
          </cell>
          <cell r="R11">
            <v>-6008036.150598879</v>
          </cell>
          <cell r="S11">
            <v>-5467787.1338890288</v>
          </cell>
          <cell r="T11">
            <v>-3098543.6711263917</v>
          </cell>
          <cell r="U11">
            <v>-4954771.8487346387</v>
          </cell>
        </row>
        <row r="13">
          <cell r="O13">
            <v>10057801.107945021</v>
          </cell>
          <cell r="P13">
            <v>9720088.1274812128</v>
          </cell>
          <cell r="Q13">
            <v>12305449.625052175</v>
          </cell>
          <cell r="R13">
            <v>14620150.634000901</v>
          </cell>
          <cell r="S13">
            <v>15523687.057492921</v>
          </cell>
          <cell r="T13">
            <v>16639962.697222402</v>
          </cell>
          <cell r="U13">
            <v>17380770.457732048</v>
          </cell>
        </row>
        <row r="14">
          <cell r="O14">
            <v>8541362.8521467932</v>
          </cell>
          <cell r="P14">
            <v>9090083.8366687149</v>
          </cell>
          <cell r="Q14">
            <v>9795843.4525235053</v>
          </cell>
          <cell r="R14">
            <v>5008927.2892198078</v>
          </cell>
          <cell r="S14">
            <v>7163130.3126047086</v>
          </cell>
          <cell r="T14">
            <v>10969348.847753774</v>
          </cell>
          <cell r="U14">
            <v>15022205.942323178</v>
          </cell>
        </row>
        <row r="16">
          <cell r="O16">
            <v>16257686.026627582</v>
          </cell>
          <cell r="P16">
            <v>19294814.563597124</v>
          </cell>
          <cell r="Q16">
            <v>19713652.641506132</v>
          </cell>
          <cell r="R16">
            <v>17967329.077685222</v>
          </cell>
          <cell r="S16">
            <v>22983447.192298464</v>
          </cell>
          <cell r="T16">
            <v>32730313.466535337</v>
          </cell>
          <cell r="U16">
            <v>32795993.223521102</v>
          </cell>
        </row>
        <row r="17">
          <cell r="O17">
            <v>4461747.9702878566</v>
          </cell>
          <cell r="P17">
            <v>4358401.1987880524</v>
          </cell>
          <cell r="Q17">
            <v>4092544.9980292437</v>
          </cell>
          <cell r="R17">
            <v>3025407.7604585444</v>
          </cell>
          <cell r="S17">
            <v>3692272.3563497644</v>
          </cell>
          <cell r="T17">
            <v>5679323.1145921927</v>
          </cell>
          <cell r="U17">
            <v>5554928.4346598322</v>
          </cell>
        </row>
        <row r="18">
          <cell r="O18">
            <v>1237297.1359507889</v>
          </cell>
          <cell r="P18">
            <v>673360.50079214573</v>
          </cell>
          <cell r="T18">
            <v>-1326310.4707633555</v>
          </cell>
        </row>
      </sheetData>
      <sheetData sheetId="8">
        <row r="5">
          <cell r="Z5">
            <v>60215139.591249093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DP CP"/>
      <sheetName val="Mchango"/>
      <sheetName val="GDP KP"/>
      <sheetName val="UKUAJI"/>
      <sheetName val="Mchango_non monetary"/>
      <sheetName val="GDP CU_Non Monetary"/>
      <sheetName val="GDP KP_Non Monetary"/>
      <sheetName val="GDP KP-Non Monetary_Growth"/>
    </sheetNames>
    <sheetDataSet>
      <sheetData sheetId="0">
        <row r="18">
          <cell r="F18">
            <v>12286406.792660436</v>
          </cell>
          <cell r="G18">
            <v>12958573.313892845</v>
          </cell>
          <cell r="H18">
            <v>13789131.513298659</v>
          </cell>
        </row>
        <row r="19">
          <cell r="F19">
            <v>9622791.9634890724</v>
          </cell>
          <cell r="G19">
            <v>10701520.43971809</v>
          </cell>
          <cell r="H19">
            <v>10860302.465720648</v>
          </cell>
        </row>
        <row r="20">
          <cell r="F20">
            <v>1680221.8517039008</v>
          </cell>
          <cell r="G20">
            <v>1371160.9750224221</v>
          </cell>
          <cell r="H20">
            <v>1601505.544308987</v>
          </cell>
        </row>
        <row r="21">
          <cell r="F21">
            <v>2052241.7637263264</v>
          </cell>
          <cell r="G21">
            <v>2196753.2097255238</v>
          </cell>
          <cell r="H21">
            <v>2375155.4397632154</v>
          </cell>
        </row>
        <row r="22">
          <cell r="F22">
            <v>4927613.3034006888</v>
          </cell>
          <cell r="G22">
            <v>5013181.3967155395</v>
          </cell>
          <cell r="H22">
            <v>5380248.9080912545</v>
          </cell>
        </row>
        <row r="23">
          <cell r="F23">
            <v>3869527.7677562451</v>
          </cell>
          <cell r="G23">
            <v>4348617.8951656409</v>
          </cell>
          <cell r="H23">
            <v>4581584.4802979054</v>
          </cell>
        </row>
        <row r="24">
          <cell r="F24">
            <v>753302.088752451</v>
          </cell>
          <cell r="G24">
            <v>822440.05907965358</v>
          </cell>
          <cell r="H24">
            <v>1088001.6086025217</v>
          </cell>
        </row>
        <row r="25">
          <cell r="F25">
            <v>3340939.4332665298</v>
          </cell>
          <cell r="G25">
            <v>3692864.0577646834</v>
          </cell>
          <cell r="H25">
            <v>4022126.835440855</v>
          </cell>
        </row>
        <row r="26">
          <cell r="F26">
            <v>5354892.6345748054</v>
          </cell>
          <cell r="G26">
            <v>5530737.8727409039</v>
          </cell>
          <cell r="H26">
            <v>5875519.34678475</v>
          </cell>
        </row>
        <row r="27">
          <cell r="F27">
            <v>3322028.193706743</v>
          </cell>
          <cell r="G27">
            <v>3440524.6716808784</v>
          </cell>
          <cell r="H27">
            <v>3649123.7644046992</v>
          </cell>
        </row>
        <row r="28">
          <cell r="F28">
            <v>1932963.6022713706</v>
          </cell>
          <cell r="G28">
            <v>2060599.6372597592</v>
          </cell>
          <cell r="H28">
            <v>2213486.0433583031</v>
          </cell>
        </row>
        <row r="29">
          <cell r="F29">
            <v>427886.75021499943</v>
          </cell>
          <cell r="G29">
            <v>416049.30014152505</v>
          </cell>
          <cell r="H29">
            <v>513448.43592618307</v>
          </cell>
        </row>
        <row r="30">
          <cell r="F30">
            <v>1140417.14741614</v>
          </cell>
          <cell r="G30">
            <v>1217189.5055422357</v>
          </cell>
          <cell r="H30">
            <v>1358754.2792496788</v>
          </cell>
        </row>
        <row r="31">
          <cell r="F31">
            <v>241246.31421277681</v>
          </cell>
          <cell r="G31">
            <v>251635.47973718995</v>
          </cell>
          <cell r="H31">
            <v>296064.83910229593</v>
          </cell>
        </row>
      </sheetData>
      <sheetData sheetId="1"/>
      <sheetData sheetId="2">
        <row r="32">
          <cell r="E32">
            <v>8872802.1628525946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EXP KP"/>
      <sheetName val="GDP EXP CU"/>
      <sheetName val="GFCF KP"/>
      <sheetName val="GFCF CU"/>
      <sheetName val="SHARE GFCF CU"/>
      <sheetName val="GFCF NATION 7B"/>
    </sheetNames>
    <sheetDataSet>
      <sheetData sheetId="0" refreshError="1">
        <row r="13">
          <cell r="H13">
            <v>9965991.9659888018</v>
          </cell>
        </row>
        <row r="17">
          <cell r="B17">
            <v>22298478.867274798</v>
          </cell>
          <cell r="C17">
            <v>26190461.029016417</v>
          </cell>
          <cell r="D17">
            <v>28081728.250502091</v>
          </cell>
          <cell r="E17">
            <v>30070194.708251245</v>
          </cell>
          <cell r="F17">
            <v>34878462.287466541</v>
          </cell>
        </row>
      </sheetData>
      <sheetData sheetId="1" refreshError="1">
        <row r="7">
          <cell r="B7">
            <v>6497974.9880521651</v>
          </cell>
          <cell r="C7">
            <v>7330732.8696200065</v>
          </cell>
          <cell r="D7">
            <v>8151129.9410960954</v>
          </cell>
          <cell r="E7">
            <v>9366334.4342132248</v>
          </cell>
          <cell r="F7">
            <v>9824676.5947900116</v>
          </cell>
        </row>
        <row r="13">
          <cell r="B13">
            <v>365105.53304368485</v>
          </cell>
          <cell r="C13">
            <v>1797044.3359712358</v>
          </cell>
          <cell r="D13">
            <v>2947142.8439368433</v>
          </cell>
          <cell r="E13">
            <v>-65635.900636056904</v>
          </cell>
          <cell r="F13">
            <v>-1732886.8380905872</v>
          </cell>
        </row>
      </sheetData>
      <sheetData sheetId="2" refreshError="1">
        <row r="9">
          <cell r="B9">
            <v>544261.43528785254</v>
          </cell>
          <cell r="C9">
            <v>644999.86029673635</v>
          </cell>
          <cell r="D9">
            <v>757723.28458005656</v>
          </cell>
          <cell r="E9">
            <v>857334.52567551448</v>
          </cell>
          <cell r="F9">
            <v>1014214.7536112226</v>
          </cell>
        </row>
        <row r="11">
          <cell r="B11">
            <v>769673.95054049452</v>
          </cell>
          <cell r="C11">
            <v>775566.1003518505</v>
          </cell>
          <cell r="D11">
            <v>820886.45389142842</v>
          </cell>
          <cell r="E11">
            <v>903043.11416268675</v>
          </cell>
          <cell r="F11">
            <v>902490.12854342069</v>
          </cell>
        </row>
      </sheetData>
      <sheetData sheetId="3" refreshError="1">
        <row r="5">
          <cell r="C5">
            <v>13307922.556403209</v>
          </cell>
          <cell r="D5">
            <v>17908861.576523639</v>
          </cell>
          <cell r="E5">
            <v>19195447.397863373</v>
          </cell>
          <cell r="F5">
            <v>22807556.362033285</v>
          </cell>
          <cell r="G5">
            <v>27721670.165416364</v>
          </cell>
        </row>
        <row r="6">
          <cell r="C6">
            <v>1428849.0502822737</v>
          </cell>
          <cell r="D6">
            <v>1395037.0631522629</v>
          </cell>
          <cell r="E6">
            <v>1828606.7135107263</v>
          </cell>
          <cell r="F6">
            <v>1663027.2458577908</v>
          </cell>
          <cell r="G6">
            <v>1514772.3199212332</v>
          </cell>
        </row>
        <row r="7">
          <cell r="C7">
            <v>4198641.7193728443</v>
          </cell>
          <cell r="D7">
            <v>3599449.5671288995</v>
          </cell>
          <cell r="E7">
            <v>4154297.6698184069</v>
          </cell>
          <cell r="F7">
            <v>3194486.4323083749</v>
          </cell>
          <cell r="G7">
            <v>3430297.2186248777</v>
          </cell>
        </row>
        <row r="8">
          <cell r="C8">
            <v>875770.12664628739</v>
          </cell>
          <cell r="D8">
            <v>987751.91172191396</v>
          </cell>
          <cell r="E8">
            <v>1156587.6922463456</v>
          </cell>
          <cell r="F8">
            <v>1172391.1255115457</v>
          </cell>
          <cell r="G8">
            <v>1366982.2198566936</v>
          </cell>
        </row>
        <row r="9">
          <cell r="C9">
            <v>254212.16236790185</v>
          </cell>
          <cell r="D9">
            <v>297937.46221475885</v>
          </cell>
          <cell r="E9">
            <v>330524.62856400013</v>
          </cell>
          <cell r="F9">
            <v>375399.01686473464</v>
          </cell>
          <cell r="G9">
            <v>425361.31486893905</v>
          </cell>
        </row>
        <row r="10">
          <cell r="C10">
            <v>478065.57007134892</v>
          </cell>
          <cell r="D10">
            <v>591859.814538943</v>
          </cell>
          <cell r="E10">
            <v>734368.06943966984</v>
          </cell>
          <cell r="F10">
            <v>857334.5256755146</v>
          </cell>
          <cell r="G10">
            <v>1033744.4736965671</v>
          </cell>
        </row>
        <row r="12">
          <cell r="C12">
            <v>806020.59173242934</v>
          </cell>
          <cell r="D12">
            <v>766580.56396403327</v>
          </cell>
          <cell r="E12">
            <v>756477.41853637539</v>
          </cell>
          <cell r="F12">
            <v>903043.11416268675</v>
          </cell>
          <cell r="G12">
            <v>1105405.6112478054</v>
          </cell>
        </row>
        <row r="13">
          <cell r="C13">
            <v>365105.53304368485</v>
          </cell>
          <cell r="D13">
            <v>1797044.3359712358</v>
          </cell>
          <cell r="E13">
            <v>2947142.8439368433</v>
          </cell>
          <cell r="F13">
            <v>-65635.900636056904</v>
          </cell>
          <cell r="G13">
            <v>-1732886.8380905872</v>
          </cell>
        </row>
      </sheetData>
      <sheetData sheetId="4" refreshError="1"/>
      <sheetData sheetId="5" refreshError="1">
        <row r="6">
          <cell r="B6">
            <v>4930430.1015321705</v>
          </cell>
          <cell r="C6">
            <v>5451796.7549616918</v>
          </cell>
          <cell r="D6">
            <v>6549213.49930814</v>
          </cell>
          <cell r="E6">
            <v>7219842.9648106955</v>
          </cell>
          <cell r="F6">
            <v>8944186.4635208733</v>
          </cell>
        </row>
        <row r="7">
          <cell r="B7">
            <v>534129.92766598507</v>
          </cell>
          <cell r="C7">
            <v>545179.66989616968</v>
          </cell>
          <cell r="D7">
            <v>534350.02328762296</v>
          </cell>
          <cell r="E7">
            <v>589169.26860757265</v>
          </cell>
          <cell r="F7">
            <v>745348.71896007261</v>
          </cell>
        </row>
        <row r="8">
          <cell r="B8">
            <v>554673.38642236916</v>
          </cell>
          <cell r="C8">
            <v>545179.66709616862</v>
          </cell>
          <cell r="D8">
            <v>586414.90501897805</v>
          </cell>
          <cell r="E8">
            <v>812232.33354120329</v>
          </cell>
          <cell r="F8">
            <v>851827.17659722723</v>
          </cell>
        </row>
        <row r="9">
          <cell r="B9">
            <v>14524227.340763502</v>
          </cell>
          <cell r="C9">
            <v>18238741.303326391</v>
          </cell>
          <cell r="D9">
            <v>19729853.279323429</v>
          </cell>
          <cell r="E9">
            <v>21448950.141291775</v>
          </cell>
          <cell r="F9">
            <v>24951465.35330651</v>
          </cell>
        </row>
        <row r="10">
          <cell r="B10">
            <v>806020.59173242934</v>
          </cell>
          <cell r="C10">
            <v>766580.56396403327</v>
          </cell>
          <cell r="D10">
            <v>756477.41853637539</v>
          </cell>
          <cell r="E10">
            <v>903043.11416268675</v>
          </cell>
          <cell r="F10">
            <v>1105405.6112478054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EXP KP"/>
      <sheetName val="GDP EXP CU"/>
      <sheetName val="GFCF KP"/>
      <sheetName val="GFCF CU"/>
      <sheetName val="SHARE GFCF CU"/>
      <sheetName val="GFCF NATION 7B"/>
    </sheetNames>
    <sheetDataSet>
      <sheetData sheetId="0" refreshError="1"/>
      <sheetData sheetId="1" refreshError="1">
        <row r="7">
          <cell r="H7">
            <v>10097404.182146378</v>
          </cell>
        </row>
        <row r="18">
          <cell r="G18">
            <v>15602694.143959664</v>
          </cell>
        </row>
        <row r="19">
          <cell r="G19">
            <v>5062537.8920860393</v>
          </cell>
        </row>
        <row r="20">
          <cell r="G20">
            <v>1683282.7626791745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DP EXP KP"/>
      <sheetName val="GDP EXP CU"/>
      <sheetName val="Sheet1"/>
      <sheetName val="GFCF KP"/>
      <sheetName val="GFCF CU"/>
      <sheetName val="SHARE GFCF CU"/>
      <sheetName val="GFCF NATION 7B"/>
    </sheetNames>
    <sheetDataSet>
      <sheetData sheetId="0">
        <row r="10">
          <cell r="I10">
            <v>77496083.156565949</v>
          </cell>
          <cell r="J10">
            <v>79584578.003149956</v>
          </cell>
        </row>
        <row r="12">
          <cell r="I12">
            <v>67252169.334655508</v>
          </cell>
          <cell r="J12">
            <v>69096209.23565793</v>
          </cell>
        </row>
        <row r="18">
          <cell r="I18">
            <v>15273478.56458139</v>
          </cell>
        </row>
        <row r="20">
          <cell r="I20">
            <v>7713780.4908810286</v>
          </cell>
        </row>
        <row r="21">
          <cell r="I21">
            <v>22569279.117477637</v>
          </cell>
        </row>
        <row r="24">
          <cell r="I24">
            <v>-181440.86761726439</v>
          </cell>
          <cell r="J24">
            <v>-1394144.3942967951</v>
          </cell>
          <cell r="K24">
            <v>-1109206.5467645079</v>
          </cell>
          <cell r="L24">
            <v>-54372.854575365782</v>
          </cell>
        </row>
        <row r="26">
          <cell r="I26">
            <v>19092549.169701699</v>
          </cell>
        </row>
      </sheetData>
      <sheetData sheetId="1">
        <row r="20">
          <cell r="J20">
            <v>-2298471.9618470371</v>
          </cell>
          <cell r="K20">
            <v>-9381012.6039239764</v>
          </cell>
          <cell r="L20">
            <v>-10615050.671591431</v>
          </cell>
          <cell r="N20">
            <v>-565908.43579122401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22">
          <cell r="V22">
            <v>279457.58480852592</v>
          </cell>
          <cell r="W22">
            <v>353238.53870152228</v>
          </cell>
          <cell r="X22">
            <v>486126.63645256596</v>
          </cell>
          <cell r="Y22">
            <v>254857.03744826833</v>
          </cell>
          <cell r="Z22">
            <v>235572.77326714853</v>
          </cell>
          <cell r="AA22">
            <v>423572.97547659703</v>
          </cell>
        </row>
        <row r="36">
          <cell r="V36">
            <v>-185432.95264134416</v>
          </cell>
          <cell r="W36">
            <v>-152107.79018863206</v>
          </cell>
          <cell r="X36">
            <v>-129069.10165619029</v>
          </cell>
          <cell r="Y36">
            <v>-120855.15695800312</v>
          </cell>
          <cell r="Z36">
            <v>-198501.5749761156</v>
          </cell>
          <cell r="AA36">
            <v>-269963.23876990733</v>
          </cell>
        </row>
        <row r="39">
          <cell r="Q39">
            <v>1261972.2371513995</v>
          </cell>
          <cell r="R39">
            <v>1096084.0050573421</v>
          </cell>
          <cell r="S39">
            <v>906797.70555871632</v>
          </cell>
          <cell r="T39">
            <v>769508.44031890808</v>
          </cell>
          <cell r="U39">
            <v>970786.93490346998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2">
          <cell r="AB22">
            <v>452833.64087983343</v>
          </cell>
        </row>
        <row r="25">
          <cell r="V25">
            <v>2364446.5768768298</v>
          </cell>
          <cell r="W25">
            <v>1799071.1214692399</v>
          </cell>
          <cell r="X25">
            <v>2805769.4163322798</v>
          </cell>
          <cell r="Y25">
            <v>3156033.0430458202</v>
          </cell>
          <cell r="Z25">
            <v>2973451.2727407902</v>
          </cell>
          <cell r="AA25">
            <v>3632338.7885521599</v>
          </cell>
          <cell r="AB25">
            <v>4047972.5329684801</v>
          </cell>
        </row>
        <row r="31">
          <cell r="V31">
            <v>1081601.1405738189</v>
          </cell>
          <cell r="W31">
            <v>1212710.3170739349</v>
          </cell>
          <cell r="X31">
            <v>1086759.7821444811</v>
          </cell>
          <cell r="Y31">
            <v>1041300.0518833026</v>
          </cell>
          <cell r="Z31">
            <v>1470811.716259859</v>
          </cell>
          <cell r="AA31">
            <v>1650352.7364940082</v>
          </cell>
          <cell r="AB31">
            <v>1889540.5741836461</v>
          </cell>
        </row>
        <row r="36">
          <cell r="AB36">
            <v>350321.19106207398</v>
          </cell>
        </row>
        <row r="39">
          <cell r="V39">
            <v>840573.15851477697</v>
          </cell>
          <cell r="W39">
            <v>1049690.6680907567</v>
          </cell>
          <cell r="X39">
            <v>1100930.5060483043</v>
          </cell>
          <cell r="Y39">
            <v>790171.57696043258</v>
          </cell>
          <cell r="Z39">
            <v>896562.74254008057</v>
          </cell>
          <cell r="AA39">
            <v>938152.82459288754</v>
          </cell>
          <cell r="AB39">
            <v>550187.05427457672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CP"/>
      <sheetName val="BOP"/>
    </sheetNames>
    <sheetDataSet>
      <sheetData sheetId="0">
        <row r="42">
          <cell r="D42">
            <v>-1984646.407149781</v>
          </cell>
        </row>
        <row r="55">
          <cell r="J55">
            <v>2395.6999999999998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F974B-B9E3-4E9A-898D-2825BFA995C8}">
  <dimension ref="A2:IG678"/>
  <sheetViews>
    <sheetView tabSelected="1" zoomScale="84" zoomScaleNormal="90" workbookViewId="0">
      <pane xSplit="1" ySplit="4" topLeftCell="B650" activePane="bottomRight" state="frozen"/>
      <selection pane="topRight" activeCell="B1" sqref="B1"/>
      <selection pane="bottomLeft" activeCell="A5" sqref="A5"/>
      <selection pane="bottomRight" activeCell="P498" sqref="P498"/>
    </sheetView>
  </sheetViews>
  <sheetFormatPr defaultRowHeight="15.75" x14ac:dyDescent="0.25"/>
  <cols>
    <col min="1" max="1" width="51.42578125" style="1" customWidth="1"/>
    <col min="2" max="2" width="17.28515625" style="1" bestFit="1" customWidth="1"/>
    <col min="3" max="5" width="16.140625" style="1" bestFit="1" customWidth="1"/>
    <col min="6" max="6" width="17" style="1" bestFit="1" customWidth="1"/>
    <col min="7" max="7" width="17.28515625" style="1" bestFit="1" customWidth="1"/>
    <col min="8" max="8" width="16" style="1" bestFit="1" customWidth="1"/>
    <col min="9" max="9" width="16.140625" style="1" bestFit="1" customWidth="1"/>
    <col min="10" max="10" width="16" style="1" bestFit="1" customWidth="1"/>
    <col min="11" max="11" width="16.140625" style="1" bestFit="1" customWidth="1"/>
    <col min="12" max="12" width="14" style="1" customWidth="1"/>
    <col min="13" max="13" width="15.7109375" style="1" customWidth="1"/>
    <col min="14" max="14" width="16.85546875" style="1" bestFit="1" customWidth="1"/>
    <col min="15" max="15" width="16.140625" style="1" customWidth="1"/>
    <col min="16" max="16" width="17.5703125" style="1" customWidth="1"/>
    <col min="17" max="18" width="16.42578125" style="1" customWidth="1"/>
    <col min="19" max="21" width="14.85546875" style="1" bestFit="1" customWidth="1"/>
    <col min="22" max="22" width="17.140625" style="1" customWidth="1"/>
    <col min="23" max="241" width="8.7109375" style="1"/>
    <col min="242" max="242" width="51.42578125" style="1" customWidth="1"/>
    <col min="243" max="243" width="17.28515625" style="1" bestFit="1" customWidth="1"/>
    <col min="244" max="246" width="16.140625" style="1" bestFit="1" customWidth="1"/>
    <col min="247" max="248" width="17" style="1" bestFit="1" customWidth="1"/>
    <col min="249" max="249" width="14.5703125" style="1" bestFit="1" customWidth="1"/>
    <col min="250" max="250" width="15.7109375" style="1" bestFit="1" customWidth="1"/>
    <col min="251" max="251" width="16.85546875" style="1" bestFit="1" customWidth="1"/>
    <col min="252" max="252" width="17.28515625" style="1" bestFit="1" customWidth="1"/>
    <col min="253" max="253" width="14" style="1" customWidth="1"/>
    <col min="254" max="254" width="17.28515625" style="1" bestFit="1" customWidth="1"/>
    <col min="255" max="256" width="15" style="1" bestFit="1" customWidth="1"/>
    <col min="257" max="257" width="12.140625" style="1" customWidth="1"/>
    <col min="258" max="258" width="15" style="1" bestFit="1" customWidth="1"/>
    <col min="259" max="259" width="17.28515625" style="1" bestFit="1" customWidth="1"/>
    <col min="260" max="497" width="8.7109375" style="1"/>
    <col min="498" max="498" width="51.42578125" style="1" customWidth="1"/>
    <col min="499" max="499" width="17.28515625" style="1" bestFit="1" customWidth="1"/>
    <col min="500" max="502" width="16.140625" style="1" bestFit="1" customWidth="1"/>
    <col min="503" max="504" width="17" style="1" bestFit="1" customWidth="1"/>
    <col min="505" max="505" width="14.5703125" style="1" bestFit="1" customWidth="1"/>
    <col min="506" max="506" width="15.7109375" style="1" bestFit="1" customWidth="1"/>
    <col min="507" max="507" width="16.85546875" style="1" bestFit="1" customWidth="1"/>
    <col min="508" max="508" width="17.28515625" style="1" bestFit="1" customWidth="1"/>
    <col min="509" max="509" width="14" style="1" customWidth="1"/>
    <col min="510" max="510" width="17.28515625" style="1" bestFit="1" customWidth="1"/>
    <col min="511" max="512" width="15" style="1" bestFit="1" customWidth="1"/>
    <col min="513" max="513" width="12.140625" style="1" customWidth="1"/>
    <col min="514" max="514" width="15" style="1" bestFit="1" customWidth="1"/>
    <col min="515" max="515" width="17.28515625" style="1" bestFit="1" customWidth="1"/>
    <col min="516" max="753" width="8.7109375" style="1"/>
    <col min="754" max="754" width="51.42578125" style="1" customWidth="1"/>
    <col min="755" max="755" width="17.28515625" style="1" bestFit="1" customWidth="1"/>
    <col min="756" max="758" width="16.140625" style="1" bestFit="1" customWidth="1"/>
    <col min="759" max="760" width="17" style="1" bestFit="1" customWidth="1"/>
    <col min="761" max="761" width="14.5703125" style="1" bestFit="1" customWidth="1"/>
    <col min="762" max="762" width="15.7109375" style="1" bestFit="1" customWidth="1"/>
    <col min="763" max="763" width="16.85546875" style="1" bestFit="1" customWidth="1"/>
    <col min="764" max="764" width="17.28515625" style="1" bestFit="1" customWidth="1"/>
    <col min="765" max="765" width="14" style="1" customWidth="1"/>
    <col min="766" max="766" width="17.28515625" style="1" bestFit="1" customWidth="1"/>
    <col min="767" max="768" width="15" style="1" bestFit="1" customWidth="1"/>
    <col min="769" max="769" width="12.140625" style="1" customWidth="1"/>
    <col min="770" max="770" width="15" style="1" bestFit="1" customWidth="1"/>
    <col min="771" max="771" width="17.28515625" style="1" bestFit="1" customWidth="1"/>
    <col min="772" max="1009" width="8.7109375" style="1"/>
    <col min="1010" max="1010" width="51.42578125" style="1" customWidth="1"/>
    <col min="1011" max="1011" width="17.28515625" style="1" bestFit="1" customWidth="1"/>
    <col min="1012" max="1014" width="16.140625" style="1" bestFit="1" customWidth="1"/>
    <col min="1015" max="1016" width="17" style="1" bestFit="1" customWidth="1"/>
    <col min="1017" max="1017" width="14.5703125" style="1" bestFit="1" customWidth="1"/>
    <col min="1018" max="1018" width="15.7109375" style="1" bestFit="1" customWidth="1"/>
    <col min="1019" max="1019" width="16.85546875" style="1" bestFit="1" customWidth="1"/>
    <col min="1020" max="1020" width="17.28515625" style="1" bestFit="1" customWidth="1"/>
    <col min="1021" max="1021" width="14" style="1" customWidth="1"/>
    <col min="1022" max="1022" width="17.28515625" style="1" bestFit="1" customWidth="1"/>
    <col min="1023" max="1024" width="15" style="1" bestFit="1" customWidth="1"/>
    <col min="1025" max="1025" width="12.140625" style="1" customWidth="1"/>
    <col min="1026" max="1026" width="15" style="1" bestFit="1" customWidth="1"/>
    <col min="1027" max="1027" width="17.28515625" style="1" bestFit="1" customWidth="1"/>
    <col min="1028" max="1265" width="8.7109375" style="1"/>
    <col min="1266" max="1266" width="51.42578125" style="1" customWidth="1"/>
    <col min="1267" max="1267" width="17.28515625" style="1" bestFit="1" customWidth="1"/>
    <col min="1268" max="1270" width="16.140625" style="1" bestFit="1" customWidth="1"/>
    <col min="1271" max="1272" width="17" style="1" bestFit="1" customWidth="1"/>
    <col min="1273" max="1273" width="14.5703125" style="1" bestFit="1" customWidth="1"/>
    <col min="1274" max="1274" width="15.7109375" style="1" bestFit="1" customWidth="1"/>
    <col min="1275" max="1275" width="16.85546875" style="1" bestFit="1" customWidth="1"/>
    <col min="1276" max="1276" width="17.28515625" style="1" bestFit="1" customWidth="1"/>
    <col min="1277" max="1277" width="14" style="1" customWidth="1"/>
    <col min="1278" max="1278" width="17.28515625" style="1" bestFit="1" customWidth="1"/>
    <col min="1279" max="1280" width="15" style="1" bestFit="1" customWidth="1"/>
    <col min="1281" max="1281" width="12.140625" style="1" customWidth="1"/>
    <col min="1282" max="1282" width="15" style="1" bestFit="1" customWidth="1"/>
    <col min="1283" max="1283" width="17.28515625" style="1" bestFit="1" customWidth="1"/>
    <col min="1284" max="1521" width="8.7109375" style="1"/>
    <col min="1522" max="1522" width="51.42578125" style="1" customWidth="1"/>
    <col min="1523" max="1523" width="17.28515625" style="1" bestFit="1" customWidth="1"/>
    <col min="1524" max="1526" width="16.140625" style="1" bestFit="1" customWidth="1"/>
    <col min="1527" max="1528" width="17" style="1" bestFit="1" customWidth="1"/>
    <col min="1529" max="1529" width="14.5703125" style="1" bestFit="1" customWidth="1"/>
    <col min="1530" max="1530" width="15.7109375" style="1" bestFit="1" customWidth="1"/>
    <col min="1531" max="1531" width="16.85546875" style="1" bestFit="1" customWidth="1"/>
    <col min="1532" max="1532" width="17.28515625" style="1" bestFit="1" customWidth="1"/>
    <col min="1533" max="1533" width="14" style="1" customWidth="1"/>
    <col min="1534" max="1534" width="17.28515625" style="1" bestFit="1" customWidth="1"/>
    <col min="1535" max="1536" width="15" style="1" bestFit="1" customWidth="1"/>
    <col min="1537" max="1537" width="12.140625" style="1" customWidth="1"/>
    <col min="1538" max="1538" width="15" style="1" bestFit="1" customWidth="1"/>
    <col min="1539" max="1539" width="17.28515625" style="1" bestFit="1" customWidth="1"/>
    <col min="1540" max="1777" width="8.7109375" style="1"/>
    <col min="1778" max="1778" width="51.42578125" style="1" customWidth="1"/>
    <col min="1779" max="1779" width="17.28515625" style="1" bestFit="1" customWidth="1"/>
    <col min="1780" max="1782" width="16.140625" style="1" bestFit="1" customWidth="1"/>
    <col min="1783" max="1784" width="17" style="1" bestFit="1" customWidth="1"/>
    <col min="1785" max="1785" width="14.5703125" style="1" bestFit="1" customWidth="1"/>
    <col min="1786" max="1786" width="15.7109375" style="1" bestFit="1" customWidth="1"/>
    <col min="1787" max="1787" width="16.85546875" style="1" bestFit="1" customWidth="1"/>
    <col min="1788" max="1788" width="17.28515625" style="1" bestFit="1" customWidth="1"/>
    <col min="1789" max="1789" width="14" style="1" customWidth="1"/>
    <col min="1790" max="1790" width="17.28515625" style="1" bestFit="1" customWidth="1"/>
    <col min="1791" max="1792" width="15" style="1" bestFit="1" customWidth="1"/>
    <col min="1793" max="1793" width="12.140625" style="1" customWidth="1"/>
    <col min="1794" max="1794" width="15" style="1" bestFit="1" customWidth="1"/>
    <col min="1795" max="1795" width="17.28515625" style="1" bestFit="1" customWidth="1"/>
    <col min="1796" max="2033" width="8.7109375" style="1"/>
    <col min="2034" max="2034" width="51.42578125" style="1" customWidth="1"/>
    <col min="2035" max="2035" width="17.28515625" style="1" bestFit="1" customWidth="1"/>
    <col min="2036" max="2038" width="16.140625" style="1" bestFit="1" customWidth="1"/>
    <col min="2039" max="2040" width="17" style="1" bestFit="1" customWidth="1"/>
    <col min="2041" max="2041" width="14.5703125" style="1" bestFit="1" customWidth="1"/>
    <col min="2042" max="2042" width="15.7109375" style="1" bestFit="1" customWidth="1"/>
    <col min="2043" max="2043" width="16.85546875" style="1" bestFit="1" customWidth="1"/>
    <col min="2044" max="2044" width="17.28515625" style="1" bestFit="1" customWidth="1"/>
    <col min="2045" max="2045" width="14" style="1" customWidth="1"/>
    <col min="2046" max="2046" width="17.28515625" style="1" bestFit="1" customWidth="1"/>
    <col min="2047" max="2048" width="15" style="1" bestFit="1" customWidth="1"/>
    <col min="2049" max="2049" width="12.140625" style="1" customWidth="1"/>
    <col min="2050" max="2050" width="15" style="1" bestFit="1" customWidth="1"/>
    <col min="2051" max="2051" width="17.28515625" style="1" bestFit="1" customWidth="1"/>
    <col min="2052" max="2289" width="8.7109375" style="1"/>
    <col min="2290" max="2290" width="51.42578125" style="1" customWidth="1"/>
    <col min="2291" max="2291" width="17.28515625" style="1" bestFit="1" customWidth="1"/>
    <col min="2292" max="2294" width="16.140625" style="1" bestFit="1" customWidth="1"/>
    <col min="2295" max="2296" width="17" style="1" bestFit="1" customWidth="1"/>
    <col min="2297" max="2297" width="14.5703125" style="1" bestFit="1" customWidth="1"/>
    <col min="2298" max="2298" width="15.7109375" style="1" bestFit="1" customWidth="1"/>
    <col min="2299" max="2299" width="16.85546875" style="1" bestFit="1" customWidth="1"/>
    <col min="2300" max="2300" width="17.28515625" style="1" bestFit="1" customWidth="1"/>
    <col min="2301" max="2301" width="14" style="1" customWidth="1"/>
    <col min="2302" max="2302" width="17.28515625" style="1" bestFit="1" customWidth="1"/>
    <col min="2303" max="2304" width="15" style="1" bestFit="1" customWidth="1"/>
    <col min="2305" max="2305" width="12.140625" style="1" customWidth="1"/>
    <col min="2306" max="2306" width="15" style="1" bestFit="1" customWidth="1"/>
    <col min="2307" max="2307" width="17.28515625" style="1" bestFit="1" customWidth="1"/>
    <col min="2308" max="2545" width="8.7109375" style="1"/>
    <col min="2546" max="2546" width="51.42578125" style="1" customWidth="1"/>
    <col min="2547" max="2547" width="17.28515625" style="1" bestFit="1" customWidth="1"/>
    <col min="2548" max="2550" width="16.140625" style="1" bestFit="1" customWidth="1"/>
    <col min="2551" max="2552" width="17" style="1" bestFit="1" customWidth="1"/>
    <col min="2553" max="2553" width="14.5703125" style="1" bestFit="1" customWidth="1"/>
    <col min="2554" max="2554" width="15.7109375" style="1" bestFit="1" customWidth="1"/>
    <col min="2555" max="2555" width="16.85546875" style="1" bestFit="1" customWidth="1"/>
    <col min="2556" max="2556" width="17.28515625" style="1" bestFit="1" customWidth="1"/>
    <col min="2557" max="2557" width="14" style="1" customWidth="1"/>
    <col min="2558" max="2558" width="17.28515625" style="1" bestFit="1" customWidth="1"/>
    <col min="2559" max="2560" width="15" style="1" bestFit="1" customWidth="1"/>
    <col min="2561" max="2561" width="12.140625" style="1" customWidth="1"/>
    <col min="2562" max="2562" width="15" style="1" bestFit="1" customWidth="1"/>
    <col min="2563" max="2563" width="17.28515625" style="1" bestFit="1" customWidth="1"/>
    <col min="2564" max="2801" width="8.7109375" style="1"/>
    <col min="2802" max="2802" width="51.42578125" style="1" customWidth="1"/>
    <col min="2803" max="2803" width="17.28515625" style="1" bestFit="1" customWidth="1"/>
    <col min="2804" max="2806" width="16.140625" style="1" bestFit="1" customWidth="1"/>
    <col min="2807" max="2808" width="17" style="1" bestFit="1" customWidth="1"/>
    <col min="2809" max="2809" width="14.5703125" style="1" bestFit="1" customWidth="1"/>
    <col min="2810" max="2810" width="15.7109375" style="1" bestFit="1" customWidth="1"/>
    <col min="2811" max="2811" width="16.85546875" style="1" bestFit="1" customWidth="1"/>
    <col min="2812" max="2812" width="17.28515625" style="1" bestFit="1" customWidth="1"/>
    <col min="2813" max="2813" width="14" style="1" customWidth="1"/>
    <col min="2814" max="2814" width="17.28515625" style="1" bestFit="1" customWidth="1"/>
    <col min="2815" max="2816" width="15" style="1" bestFit="1" customWidth="1"/>
    <col min="2817" max="2817" width="12.140625" style="1" customWidth="1"/>
    <col min="2818" max="2818" width="15" style="1" bestFit="1" customWidth="1"/>
    <col min="2819" max="2819" width="17.28515625" style="1" bestFit="1" customWidth="1"/>
    <col min="2820" max="3057" width="8.7109375" style="1"/>
    <col min="3058" max="3058" width="51.42578125" style="1" customWidth="1"/>
    <col min="3059" max="3059" width="17.28515625" style="1" bestFit="1" customWidth="1"/>
    <col min="3060" max="3062" width="16.140625" style="1" bestFit="1" customWidth="1"/>
    <col min="3063" max="3064" width="17" style="1" bestFit="1" customWidth="1"/>
    <col min="3065" max="3065" width="14.5703125" style="1" bestFit="1" customWidth="1"/>
    <col min="3066" max="3066" width="15.7109375" style="1" bestFit="1" customWidth="1"/>
    <col min="3067" max="3067" width="16.85546875" style="1" bestFit="1" customWidth="1"/>
    <col min="3068" max="3068" width="17.28515625" style="1" bestFit="1" customWidth="1"/>
    <col min="3069" max="3069" width="14" style="1" customWidth="1"/>
    <col min="3070" max="3070" width="17.28515625" style="1" bestFit="1" customWidth="1"/>
    <col min="3071" max="3072" width="15" style="1" bestFit="1" customWidth="1"/>
    <col min="3073" max="3073" width="12.140625" style="1" customWidth="1"/>
    <col min="3074" max="3074" width="15" style="1" bestFit="1" customWidth="1"/>
    <col min="3075" max="3075" width="17.28515625" style="1" bestFit="1" customWidth="1"/>
    <col min="3076" max="3313" width="8.7109375" style="1"/>
    <col min="3314" max="3314" width="51.42578125" style="1" customWidth="1"/>
    <col min="3315" max="3315" width="17.28515625" style="1" bestFit="1" customWidth="1"/>
    <col min="3316" max="3318" width="16.140625" style="1" bestFit="1" customWidth="1"/>
    <col min="3319" max="3320" width="17" style="1" bestFit="1" customWidth="1"/>
    <col min="3321" max="3321" width="14.5703125" style="1" bestFit="1" customWidth="1"/>
    <col min="3322" max="3322" width="15.7109375" style="1" bestFit="1" customWidth="1"/>
    <col min="3323" max="3323" width="16.85546875" style="1" bestFit="1" customWidth="1"/>
    <col min="3324" max="3324" width="17.28515625" style="1" bestFit="1" customWidth="1"/>
    <col min="3325" max="3325" width="14" style="1" customWidth="1"/>
    <col min="3326" max="3326" width="17.28515625" style="1" bestFit="1" customWidth="1"/>
    <col min="3327" max="3328" width="15" style="1" bestFit="1" customWidth="1"/>
    <col min="3329" max="3329" width="12.140625" style="1" customWidth="1"/>
    <col min="3330" max="3330" width="15" style="1" bestFit="1" customWidth="1"/>
    <col min="3331" max="3331" width="17.28515625" style="1" bestFit="1" customWidth="1"/>
    <col min="3332" max="3569" width="8.7109375" style="1"/>
    <col min="3570" max="3570" width="51.42578125" style="1" customWidth="1"/>
    <col min="3571" max="3571" width="17.28515625" style="1" bestFit="1" customWidth="1"/>
    <col min="3572" max="3574" width="16.140625" style="1" bestFit="1" customWidth="1"/>
    <col min="3575" max="3576" width="17" style="1" bestFit="1" customWidth="1"/>
    <col min="3577" max="3577" width="14.5703125" style="1" bestFit="1" customWidth="1"/>
    <col min="3578" max="3578" width="15.7109375" style="1" bestFit="1" customWidth="1"/>
    <col min="3579" max="3579" width="16.85546875" style="1" bestFit="1" customWidth="1"/>
    <col min="3580" max="3580" width="17.28515625" style="1" bestFit="1" customWidth="1"/>
    <col min="3581" max="3581" width="14" style="1" customWidth="1"/>
    <col min="3582" max="3582" width="17.28515625" style="1" bestFit="1" customWidth="1"/>
    <col min="3583" max="3584" width="15" style="1" bestFit="1" customWidth="1"/>
    <col min="3585" max="3585" width="12.140625" style="1" customWidth="1"/>
    <col min="3586" max="3586" width="15" style="1" bestFit="1" customWidth="1"/>
    <col min="3587" max="3587" width="17.28515625" style="1" bestFit="1" customWidth="1"/>
    <col min="3588" max="3825" width="8.7109375" style="1"/>
    <col min="3826" max="3826" width="51.42578125" style="1" customWidth="1"/>
    <col min="3827" max="3827" width="17.28515625" style="1" bestFit="1" customWidth="1"/>
    <col min="3828" max="3830" width="16.140625" style="1" bestFit="1" customWidth="1"/>
    <col min="3831" max="3832" width="17" style="1" bestFit="1" customWidth="1"/>
    <col min="3833" max="3833" width="14.5703125" style="1" bestFit="1" customWidth="1"/>
    <col min="3834" max="3834" width="15.7109375" style="1" bestFit="1" customWidth="1"/>
    <col min="3835" max="3835" width="16.85546875" style="1" bestFit="1" customWidth="1"/>
    <col min="3836" max="3836" width="17.28515625" style="1" bestFit="1" customWidth="1"/>
    <col min="3837" max="3837" width="14" style="1" customWidth="1"/>
    <col min="3838" max="3838" width="17.28515625" style="1" bestFit="1" customWidth="1"/>
    <col min="3839" max="3840" width="15" style="1" bestFit="1" customWidth="1"/>
    <col min="3841" max="3841" width="12.140625" style="1" customWidth="1"/>
    <col min="3842" max="3842" width="15" style="1" bestFit="1" customWidth="1"/>
    <col min="3843" max="3843" width="17.28515625" style="1" bestFit="1" customWidth="1"/>
    <col min="3844" max="4081" width="8.7109375" style="1"/>
    <col min="4082" max="4082" width="51.42578125" style="1" customWidth="1"/>
    <col min="4083" max="4083" width="17.28515625" style="1" bestFit="1" customWidth="1"/>
    <col min="4084" max="4086" width="16.140625" style="1" bestFit="1" customWidth="1"/>
    <col min="4087" max="4088" width="17" style="1" bestFit="1" customWidth="1"/>
    <col min="4089" max="4089" width="14.5703125" style="1" bestFit="1" customWidth="1"/>
    <col min="4090" max="4090" width="15.7109375" style="1" bestFit="1" customWidth="1"/>
    <col min="4091" max="4091" width="16.85546875" style="1" bestFit="1" customWidth="1"/>
    <col min="4092" max="4092" width="17.28515625" style="1" bestFit="1" customWidth="1"/>
    <col min="4093" max="4093" width="14" style="1" customWidth="1"/>
    <col min="4094" max="4094" width="17.28515625" style="1" bestFit="1" customWidth="1"/>
    <col min="4095" max="4096" width="15" style="1" bestFit="1" customWidth="1"/>
    <col min="4097" max="4097" width="12.140625" style="1" customWidth="1"/>
    <col min="4098" max="4098" width="15" style="1" bestFit="1" customWidth="1"/>
    <col min="4099" max="4099" width="17.28515625" style="1" bestFit="1" customWidth="1"/>
    <col min="4100" max="4337" width="8.7109375" style="1"/>
    <col min="4338" max="4338" width="51.42578125" style="1" customWidth="1"/>
    <col min="4339" max="4339" width="17.28515625" style="1" bestFit="1" customWidth="1"/>
    <col min="4340" max="4342" width="16.140625" style="1" bestFit="1" customWidth="1"/>
    <col min="4343" max="4344" width="17" style="1" bestFit="1" customWidth="1"/>
    <col min="4345" max="4345" width="14.5703125" style="1" bestFit="1" customWidth="1"/>
    <col min="4346" max="4346" width="15.7109375" style="1" bestFit="1" customWidth="1"/>
    <col min="4347" max="4347" width="16.85546875" style="1" bestFit="1" customWidth="1"/>
    <col min="4348" max="4348" width="17.28515625" style="1" bestFit="1" customWidth="1"/>
    <col min="4349" max="4349" width="14" style="1" customWidth="1"/>
    <col min="4350" max="4350" width="17.28515625" style="1" bestFit="1" customWidth="1"/>
    <col min="4351" max="4352" width="15" style="1" bestFit="1" customWidth="1"/>
    <col min="4353" max="4353" width="12.140625" style="1" customWidth="1"/>
    <col min="4354" max="4354" width="15" style="1" bestFit="1" customWidth="1"/>
    <col min="4355" max="4355" width="17.28515625" style="1" bestFit="1" customWidth="1"/>
    <col min="4356" max="4593" width="8.7109375" style="1"/>
    <col min="4594" max="4594" width="51.42578125" style="1" customWidth="1"/>
    <col min="4595" max="4595" width="17.28515625" style="1" bestFit="1" customWidth="1"/>
    <col min="4596" max="4598" width="16.140625" style="1" bestFit="1" customWidth="1"/>
    <col min="4599" max="4600" width="17" style="1" bestFit="1" customWidth="1"/>
    <col min="4601" max="4601" width="14.5703125" style="1" bestFit="1" customWidth="1"/>
    <col min="4602" max="4602" width="15.7109375" style="1" bestFit="1" customWidth="1"/>
    <col min="4603" max="4603" width="16.85546875" style="1" bestFit="1" customWidth="1"/>
    <col min="4604" max="4604" width="17.28515625" style="1" bestFit="1" customWidth="1"/>
    <col min="4605" max="4605" width="14" style="1" customWidth="1"/>
    <col min="4606" max="4606" width="17.28515625" style="1" bestFit="1" customWidth="1"/>
    <col min="4607" max="4608" width="15" style="1" bestFit="1" customWidth="1"/>
    <col min="4609" max="4609" width="12.140625" style="1" customWidth="1"/>
    <col min="4610" max="4610" width="15" style="1" bestFit="1" customWidth="1"/>
    <col min="4611" max="4611" width="17.28515625" style="1" bestFit="1" customWidth="1"/>
    <col min="4612" max="4849" width="8.7109375" style="1"/>
    <col min="4850" max="4850" width="51.42578125" style="1" customWidth="1"/>
    <col min="4851" max="4851" width="17.28515625" style="1" bestFit="1" customWidth="1"/>
    <col min="4852" max="4854" width="16.140625" style="1" bestFit="1" customWidth="1"/>
    <col min="4855" max="4856" width="17" style="1" bestFit="1" customWidth="1"/>
    <col min="4857" max="4857" width="14.5703125" style="1" bestFit="1" customWidth="1"/>
    <col min="4858" max="4858" width="15.7109375" style="1" bestFit="1" customWidth="1"/>
    <col min="4859" max="4859" width="16.85546875" style="1" bestFit="1" customWidth="1"/>
    <col min="4860" max="4860" width="17.28515625" style="1" bestFit="1" customWidth="1"/>
    <col min="4861" max="4861" width="14" style="1" customWidth="1"/>
    <col min="4862" max="4862" width="17.28515625" style="1" bestFit="1" customWidth="1"/>
    <col min="4863" max="4864" width="15" style="1" bestFit="1" customWidth="1"/>
    <col min="4865" max="4865" width="12.140625" style="1" customWidth="1"/>
    <col min="4866" max="4866" width="15" style="1" bestFit="1" customWidth="1"/>
    <col min="4867" max="4867" width="17.28515625" style="1" bestFit="1" customWidth="1"/>
    <col min="4868" max="5105" width="8.7109375" style="1"/>
    <col min="5106" max="5106" width="51.42578125" style="1" customWidth="1"/>
    <col min="5107" max="5107" width="17.28515625" style="1" bestFit="1" customWidth="1"/>
    <col min="5108" max="5110" width="16.140625" style="1" bestFit="1" customWidth="1"/>
    <col min="5111" max="5112" width="17" style="1" bestFit="1" customWidth="1"/>
    <col min="5113" max="5113" width="14.5703125" style="1" bestFit="1" customWidth="1"/>
    <col min="5114" max="5114" width="15.7109375" style="1" bestFit="1" customWidth="1"/>
    <col min="5115" max="5115" width="16.85546875" style="1" bestFit="1" customWidth="1"/>
    <col min="5116" max="5116" width="17.28515625" style="1" bestFit="1" customWidth="1"/>
    <col min="5117" max="5117" width="14" style="1" customWidth="1"/>
    <col min="5118" max="5118" width="17.28515625" style="1" bestFit="1" customWidth="1"/>
    <col min="5119" max="5120" width="15" style="1" bestFit="1" customWidth="1"/>
    <col min="5121" max="5121" width="12.140625" style="1" customWidth="1"/>
    <col min="5122" max="5122" width="15" style="1" bestFit="1" customWidth="1"/>
    <col min="5123" max="5123" width="17.28515625" style="1" bestFit="1" customWidth="1"/>
    <col min="5124" max="5361" width="8.7109375" style="1"/>
    <col min="5362" max="5362" width="51.42578125" style="1" customWidth="1"/>
    <col min="5363" max="5363" width="17.28515625" style="1" bestFit="1" customWidth="1"/>
    <col min="5364" max="5366" width="16.140625" style="1" bestFit="1" customWidth="1"/>
    <col min="5367" max="5368" width="17" style="1" bestFit="1" customWidth="1"/>
    <col min="5369" max="5369" width="14.5703125" style="1" bestFit="1" customWidth="1"/>
    <col min="5370" max="5370" width="15.7109375" style="1" bestFit="1" customWidth="1"/>
    <col min="5371" max="5371" width="16.85546875" style="1" bestFit="1" customWidth="1"/>
    <col min="5372" max="5372" width="17.28515625" style="1" bestFit="1" customWidth="1"/>
    <col min="5373" max="5373" width="14" style="1" customWidth="1"/>
    <col min="5374" max="5374" width="17.28515625" style="1" bestFit="1" customWidth="1"/>
    <col min="5375" max="5376" width="15" style="1" bestFit="1" customWidth="1"/>
    <col min="5377" max="5377" width="12.140625" style="1" customWidth="1"/>
    <col min="5378" max="5378" width="15" style="1" bestFit="1" customWidth="1"/>
    <col min="5379" max="5379" width="17.28515625" style="1" bestFit="1" customWidth="1"/>
    <col min="5380" max="5617" width="8.7109375" style="1"/>
    <col min="5618" max="5618" width="51.42578125" style="1" customWidth="1"/>
    <col min="5619" max="5619" width="17.28515625" style="1" bestFit="1" customWidth="1"/>
    <col min="5620" max="5622" width="16.140625" style="1" bestFit="1" customWidth="1"/>
    <col min="5623" max="5624" width="17" style="1" bestFit="1" customWidth="1"/>
    <col min="5625" max="5625" width="14.5703125" style="1" bestFit="1" customWidth="1"/>
    <col min="5626" max="5626" width="15.7109375" style="1" bestFit="1" customWidth="1"/>
    <col min="5627" max="5627" width="16.85546875" style="1" bestFit="1" customWidth="1"/>
    <col min="5628" max="5628" width="17.28515625" style="1" bestFit="1" customWidth="1"/>
    <col min="5629" max="5629" width="14" style="1" customWidth="1"/>
    <col min="5630" max="5630" width="17.28515625" style="1" bestFit="1" customWidth="1"/>
    <col min="5631" max="5632" width="15" style="1" bestFit="1" customWidth="1"/>
    <col min="5633" max="5633" width="12.140625" style="1" customWidth="1"/>
    <col min="5634" max="5634" width="15" style="1" bestFit="1" customWidth="1"/>
    <col min="5635" max="5635" width="17.28515625" style="1" bestFit="1" customWidth="1"/>
    <col min="5636" max="5873" width="8.7109375" style="1"/>
    <col min="5874" max="5874" width="51.42578125" style="1" customWidth="1"/>
    <col min="5875" max="5875" width="17.28515625" style="1" bestFit="1" customWidth="1"/>
    <col min="5876" max="5878" width="16.140625" style="1" bestFit="1" customWidth="1"/>
    <col min="5879" max="5880" width="17" style="1" bestFit="1" customWidth="1"/>
    <col min="5881" max="5881" width="14.5703125" style="1" bestFit="1" customWidth="1"/>
    <col min="5882" max="5882" width="15.7109375" style="1" bestFit="1" customWidth="1"/>
    <col min="5883" max="5883" width="16.85546875" style="1" bestFit="1" customWidth="1"/>
    <col min="5884" max="5884" width="17.28515625" style="1" bestFit="1" customWidth="1"/>
    <col min="5885" max="5885" width="14" style="1" customWidth="1"/>
    <col min="5886" max="5886" width="17.28515625" style="1" bestFit="1" customWidth="1"/>
    <col min="5887" max="5888" width="15" style="1" bestFit="1" customWidth="1"/>
    <col min="5889" max="5889" width="12.140625" style="1" customWidth="1"/>
    <col min="5890" max="5890" width="15" style="1" bestFit="1" customWidth="1"/>
    <col min="5891" max="5891" width="17.28515625" style="1" bestFit="1" customWidth="1"/>
    <col min="5892" max="6129" width="8.7109375" style="1"/>
    <col min="6130" max="6130" width="51.42578125" style="1" customWidth="1"/>
    <col min="6131" max="6131" width="17.28515625" style="1" bestFit="1" customWidth="1"/>
    <col min="6132" max="6134" width="16.140625" style="1" bestFit="1" customWidth="1"/>
    <col min="6135" max="6136" width="17" style="1" bestFit="1" customWidth="1"/>
    <col min="6137" max="6137" width="14.5703125" style="1" bestFit="1" customWidth="1"/>
    <col min="6138" max="6138" width="15.7109375" style="1" bestFit="1" customWidth="1"/>
    <col min="6139" max="6139" width="16.85546875" style="1" bestFit="1" customWidth="1"/>
    <col min="6140" max="6140" width="17.28515625" style="1" bestFit="1" customWidth="1"/>
    <col min="6141" max="6141" width="14" style="1" customWidth="1"/>
    <col min="6142" max="6142" width="17.28515625" style="1" bestFit="1" customWidth="1"/>
    <col min="6143" max="6144" width="15" style="1" bestFit="1" customWidth="1"/>
    <col min="6145" max="6145" width="12.140625" style="1" customWidth="1"/>
    <col min="6146" max="6146" width="15" style="1" bestFit="1" customWidth="1"/>
    <col min="6147" max="6147" width="17.28515625" style="1" bestFit="1" customWidth="1"/>
    <col min="6148" max="6385" width="8.7109375" style="1"/>
    <col min="6386" max="6386" width="51.42578125" style="1" customWidth="1"/>
    <col min="6387" max="6387" width="17.28515625" style="1" bestFit="1" customWidth="1"/>
    <col min="6388" max="6390" width="16.140625" style="1" bestFit="1" customWidth="1"/>
    <col min="6391" max="6392" width="17" style="1" bestFit="1" customWidth="1"/>
    <col min="6393" max="6393" width="14.5703125" style="1" bestFit="1" customWidth="1"/>
    <col min="6394" max="6394" width="15.7109375" style="1" bestFit="1" customWidth="1"/>
    <col min="6395" max="6395" width="16.85546875" style="1" bestFit="1" customWidth="1"/>
    <col min="6396" max="6396" width="17.28515625" style="1" bestFit="1" customWidth="1"/>
    <col min="6397" max="6397" width="14" style="1" customWidth="1"/>
    <col min="6398" max="6398" width="17.28515625" style="1" bestFit="1" customWidth="1"/>
    <col min="6399" max="6400" width="15" style="1" bestFit="1" customWidth="1"/>
    <col min="6401" max="6401" width="12.140625" style="1" customWidth="1"/>
    <col min="6402" max="6402" width="15" style="1" bestFit="1" customWidth="1"/>
    <col min="6403" max="6403" width="17.28515625" style="1" bestFit="1" customWidth="1"/>
    <col min="6404" max="6641" width="8.7109375" style="1"/>
    <col min="6642" max="6642" width="51.42578125" style="1" customWidth="1"/>
    <col min="6643" max="6643" width="17.28515625" style="1" bestFit="1" customWidth="1"/>
    <col min="6644" max="6646" width="16.140625" style="1" bestFit="1" customWidth="1"/>
    <col min="6647" max="6648" width="17" style="1" bestFit="1" customWidth="1"/>
    <col min="6649" max="6649" width="14.5703125" style="1" bestFit="1" customWidth="1"/>
    <col min="6650" max="6650" width="15.7109375" style="1" bestFit="1" customWidth="1"/>
    <col min="6651" max="6651" width="16.85546875" style="1" bestFit="1" customWidth="1"/>
    <col min="6652" max="6652" width="17.28515625" style="1" bestFit="1" customWidth="1"/>
    <col min="6653" max="6653" width="14" style="1" customWidth="1"/>
    <col min="6654" max="6654" width="17.28515625" style="1" bestFit="1" customWidth="1"/>
    <col min="6655" max="6656" width="15" style="1" bestFit="1" customWidth="1"/>
    <col min="6657" max="6657" width="12.140625" style="1" customWidth="1"/>
    <col min="6658" max="6658" width="15" style="1" bestFit="1" customWidth="1"/>
    <col min="6659" max="6659" width="17.28515625" style="1" bestFit="1" customWidth="1"/>
    <col min="6660" max="6897" width="8.7109375" style="1"/>
    <col min="6898" max="6898" width="51.42578125" style="1" customWidth="1"/>
    <col min="6899" max="6899" width="17.28515625" style="1" bestFit="1" customWidth="1"/>
    <col min="6900" max="6902" width="16.140625" style="1" bestFit="1" customWidth="1"/>
    <col min="6903" max="6904" width="17" style="1" bestFit="1" customWidth="1"/>
    <col min="6905" max="6905" width="14.5703125" style="1" bestFit="1" customWidth="1"/>
    <col min="6906" max="6906" width="15.7109375" style="1" bestFit="1" customWidth="1"/>
    <col min="6907" max="6907" width="16.85546875" style="1" bestFit="1" customWidth="1"/>
    <col min="6908" max="6908" width="17.28515625" style="1" bestFit="1" customWidth="1"/>
    <col min="6909" max="6909" width="14" style="1" customWidth="1"/>
    <col min="6910" max="6910" width="17.28515625" style="1" bestFit="1" customWidth="1"/>
    <col min="6911" max="6912" width="15" style="1" bestFit="1" customWidth="1"/>
    <col min="6913" max="6913" width="12.140625" style="1" customWidth="1"/>
    <col min="6914" max="6914" width="15" style="1" bestFit="1" customWidth="1"/>
    <col min="6915" max="6915" width="17.28515625" style="1" bestFit="1" customWidth="1"/>
    <col min="6916" max="7153" width="8.7109375" style="1"/>
    <col min="7154" max="7154" width="51.42578125" style="1" customWidth="1"/>
    <col min="7155" max="7155" width="17.28515625" style="1" bestFit="1" customWidth="1"/>
    <col min="7156" max="7158" width="16.140625" style="1" bestFit="1" customWidth="1"/>
    <col min="7159" max="7160" width="17" style="1" bestFit="1" customWidth="1"/>
    <col min="7161" max="7161" width="14.5703125" style="1" bestFit="1" customWidth="1"/>
    <col min="7162" max="7162" width="15.7109375" style="1" bestFit="1" customWidth="1"/>
    <col min="7163" max="7163" width="16.85546875" style="1" bestFit="1" customWidth="1"/>
    <col min="7164" max="7164" width="17.28515625" style="1" bestFit="1" customWidth="1"/>
    <col min="7165" max="7165" width="14" style="1" customWidth="1"/>
    <col min="7166" max="7166" width="17.28515625" style="1" bestFit="1" customWidth="1"/>
    <col min="7167" max="7168" width="15" style="1" bestFit="1" customWidth="1"/>
    <col min="7169" max="7169" width="12.140625" style="1" customWidth="1"/>
    <col min="7170" max="7170" width="15" style="1" bestFit="1" customWidth="1"/>
    <col min="7171" max="7171" width="17.28515625" style="1" bestFit="1" customWidth="1"/>
    <col min="7172" max="7409" width="8.7109375" style="1"/>
    <col min="7410" max="7410" width="51.42578125" style="1" customWidth="1"/>
    <col min="7411" max="7411" width="17.28515625" style="1" bestFit="1" customWidth="1"/>
    <col min="7412" max="7414" width="16.140625" style="1" bestFit="1" customWidth="1"/>
    <col min="7415" max="7416" width="17" style="1" bestFit="1" customWidth="1"/>
    <col min="7417" max="7417" width="14.5703125" style="1" bestFit="1" customWidth="1"/>
    <col min="7418" max="7418" width="15.7109375" style="1" bestFit="1" customWidth="1"/>
    <col min="7419" max="7419" width="16.85546875" style="1" bestFit="1" customWidth="1"/>
    <col min="7420" max="7420" width="17.28515625" style="1" bestFit="1" customWidth="1"/>
    <col min="7421" max="7421" width="14" style="1" customWidth="1"/>
    <col min="7422" max="7422" width="17.28515625" style="1" bestFit="1" customWidth="1"/>
    <col min="7423" max="7424" width="15" style="1" bestFit="1" customWidth="1"/>
    <col min="7425" max="7425" width="12.140625" style="1" customWidth="1"/>
    <col min="7426" max="7426" width="15" style="1" bestFit="1" customWidth="1"/>
    <col min="7427" max="7427" width="17.28515625" style="1" bestFit="1" customWidth="1"/>
    <col min="7428" max="7665" width="8.7109375" style="1"/>
    <col min="7666" max="7666" width="51.42578125" style="1" customWidth="1"/>
    <col min="7667" max="7667" width="17.28515625" style="1" bestFit="1" customWidth="1"/>
    <col min="7668" max="7670" width="16.140625" style="1" bestFit="1" customWidth="1"/>
    <col min="7671" max="7672" width="17" style="1" bestFit="1" customWidth="1"/>
    <col min="7673" max="7673" width="14.5703125" style="1" bestFit="1" customWidth="1"/>
    <col min="7674" max="7674" width="15.7109375" style="1" bestFit="1" customWidth="1"/>
    <col min="7675" max="7675" width="16.85546875" style="1" bestFit="1" customWidth="1"/>
    <col min="7676" max="7676" width="17.28515625" style="1" bestFit="1" customWidth="1"/>
    <col min="7677" max="7677" width="14" style="1" customWidth="1"/>
    <col min="7678" max="7678" width="17.28515625" style="1" bestFit="1" customWidth="1"/>
    <col min="7679" max="7680" width="15" style="1" bestFit="1" customWidth="1"/>
    <col min="7681" max="7681" width="12.140625" style="1" customWidth="1"/>
    <col min="7682" max="7682" width="15" style="1" bestFit="1" customWidth="1"/>
    <col min="7683" max="7683" width="17.28515625" style="1" bestFit="1" customWidth="1"/>
    <col min="7684" max="7921" width="8.7109375" style="1"/>
    <col min="7922" max="7922" width="51.42578125" style="1" customWidth="1"/>
    <col min="7923" max="7923" width="17.28515625" style="1" bestFit="1" customWidth="1"/>
    <col min="7924" max="7926" width="16.140625" style="1" bestFit="1" customWidth="1"/>
    <col min="7927" max="7928" width="17" style="1" bestFit="1" customWidth="1"/>
    <col min="7929" max="7929" width="14.5703125" style="1" bestFit="1" customWidth="1"/>
    <col min="7930" max="7930" width="15.7109375" style="1" bestFit="1" customWidth="1"/>
    <col min="7931" max="7931" width="16.85546875" style="1" bestFit="1" customWidth="1"/>
    <col min="7932" max="7932" width="17.28515625" style="1" bestFit="1" customWidth="1"/>
    <col min="7933" max="7933" width="14" style="1" customWidth="1"/>
    <col min="7934" max="7934" width="17.28515625" style="1" bestFit="1" customWidth="1"/>
    <col min="7935" max="7936" width="15" style="1" bestFit="1" customWidth="1"/>
    <col min="7937" max="7937" width="12.140625" style="1" customWidth="1"/>
    <col min="7938" max="7938" width="15" style="1" bestFit="1" customWidth="1"/>
    <col min="7939" max="7939" width="17.28515625" style="1" bestFit="1" customWidth="1"/>
    <col min="7940" max="8177" width="8.7109375" style="1"/>
    <col min="8178" max="8178" width="51.42578125" style="1" customWidth="1"/>
    <col min="8179" max="8179" width="17.28515625" style="1" bestFit="1" customWidth="1"/>
    <col min="8180" max="8182" width="16.140625" style="1" bestFit="1" customWidth="1"/>
    <col min="8183" max="8184" width="17" style="1" bestFit="1" customWidth="1"/>
    <col min="8185" max="8185" width="14.5703125" style="1" bestFit="1" customWidth="1"/>
    <col min="8186" max="8186" width="15.7109375" style="1" bestFit="1" customWidth="1"/>
    <col min="8187" max="8187" width="16.85546875" style="1" bestFit="1" customWidth="1"/>
    <col min="8188" max="8188" width="17.28515625" style="1" bestFit="1" customWidth="1"/>
    <col min="8189" max="8189" width="14" style="1" customWidth="1"/>
    <col min="8190" max="8190" width="17.28515625" style="1" bestFit="1" customWidth="1"/>
    <col min="8191" max="8192" width="15" style="1" bestFit="1" customWidth="1"/>
    <col min="8193" max="8193" width="12.140625" style="1" customWidth="1"/>
    <col min="8194" max="8194" width="15" style="1" bestFit="1" customWidth="1"/>
    <col min="8195" max="8195" width="17.28515625" style="1" bestFit="1" customWidth="1"/>
    <col min="8196" max="8433" width="8.7109375" style="1"/>
    <col min="8434" max="8434" width="51.42578125" style="1" customWidth="1"/>
    <col min="8435" max="8435" width="17.28515625" style="1" bestFit="1" customWidth="1"/>
    <col min="8436" max="8438" width="16.140625" style="1" bestFit="1" customWidth="1"/>
    <col min="8439" max="8440" width="17" style="1" bestFit="1" customWidth="1"/>
    <col min="8441" max="8441" width="14.5703125" style="1" bestFit="1" customWidth="1"/>
    <col min="8442" max="8442" width="15.7109375" style="1" bestFit="1" customWidth="1"/>
    <col min="8443" max="8443" width="16.85546875" style="1" bestFit="1" customWidth="1"/>
    <col min="8444" max="8444" width="17.28515625" style="1" bestFit="1" customWidth="1"/>
    <col min="8445" max="8445" width="14" style="1" customWidth="1"/>
    <col min="8446" max="8446" width="17.28515625" style="1" bestFit="1" customWidth="1"/>
    <col min="8447" max="8448" width="15" style="1" bestFit="1" customWidth="1"/>
    <col min="8449" max="8449" width="12.140625" style="1" customWidth="1"/>
    <col min="8450" max="8450" width="15" style="1" bestFit="1" customWidth="1"/>
    <col min="8451" max="8451" width="17.28515625" style="1" bestFit="1" customWidth="1"/>
    <col min="8452" max="8689" width="8.7109375" style="1"/>
    <col min="8690" max="8690" width="51.42578125" style="1" customWidth="1"/>
    <col min="8691" max="8691" width="17.28515625" style="1" bestFit="1" customWidth="1"/>
    <col min="8692" max="8694" width="16.140625" style="1" bestFit="1" customWidth="1"/>
    <col min="8695" max="8696" width="17" style="1" bestFit="1" customWidth="1"/>
    <col min="8697" max="8697" width="14.5703125" style="1" bestFit="1" customWidth="1"/>
    <col min="8698" max="8698" width="15.7109375" style="1" bestFit="1" customWidth="1"/>
    <col min="8699" max="8699" width="16.85546875" style="1" bestFit="1" customWidth="1"/>
    <col min="8700" max="8700" width="17.28515625" style="1" bestFit="1" customWidth="1"/>
    <col min="8701" max="8701" width="14" style="1" customWidth="1"/>
    <col min="8702" max="8702" width="17.28515625" style="1" bestFit="1" customWidth="1"/>
    <col min="8703" max="8704" width="15" style="1" bestFit="1" customWidth="1"/>
    <col min="8705" max="8705" width="12.140625" style="1" customWidth="1"/>
    <col min="8706" max="8706" width="15" style="1" bestFit="1" customWidth="1"/>
    <col min="8707" max="8707" width="17.28515625" style="1" bestFit="1" customWidth="1"/>
    <col min="8708" max="8945" width="8.7109375" style="1"/>
    <col min="8946" max="8946" width="51.42578125" style="1" customWidth="1"/>
    <col min="8947" max="8947" width="17.28515625" style="1" bestFit="1" customWidth="1"/>
    <col min="8948" max="8950" width="16.140625" style="1" bestFit="1" customWidth="1"/>
    <col min="8951" max="8952" width="17" style="1" bestFit="1" customWidth="1"/>
    <col min="8953" max="8953" width="14.5703125" style="1" bestFit="1" customWidth="1"/>
    <col min="8954" max="8954" width="15.7109375" style="1" bestFit="1" customWidth="1"/>
    <col min="8955" max="8955" width="16.85546875" style="1" bestFit="1" customWidth="1"/>
    <col min="8956" max="8956" width="17.28515625" style="1" bestFit="1" customWidth="1"/>
    <col min="8957" max="8957" width="14" style="1" customWidth="1"/>
    <col min="8958" max="8958" width="17.28515625" style="1" bestFit="1" customWidth="1"/>
    <col min="8959" max="8960" width="15" style="1" bestFit="1" customWidth="1"/>
    <col min="8961" max="8961" width="12.140625" style="1" customWidth="1"/>
    <col min="8962" max="8962" width="15" style="1" bestFit="1" customWidth="1"/>
    <col min="8963" max="8963" width="17.28515625" style="1" bestFit="1" customWidth="1"/>
    <col min="8964" max="9201" width="8.7109375" style="1"/>
    <col min="9202" max="9202" width="51.42578125" style="1" customWidth="1"/>
    <col min="9203" max="9203" width="17.28515625" style="1" bestFit="1" customWidth="1"/>
    <col min="9204" max="9206" width="16.140625" style="1" bestFit="1" customWidth="1"/>
    <col min="9207" max="9208" width="17" style="1" bestFit="1" customWidth="1"/>
    <col min="9209" max="9209" width="14.5703125" style="1" bestFit="1" customWidth="1"/>
    <col min="9210" max="9210" width="15.7109375" style="1" bestFit="1" customWidth="1"/>
    <col min="9211" max="9211" width="16.85546875" style="1" bestFit="1" customWidth="1"/>
    <col min="9212" max="9212" width="17.28515625" style="1" bestFit="1" customWidth="1"/>
    <col min="9213" max="9213" width="14" style="1" customWidth="1"/>
    <col min="9214" max="9214" width="17.28515625" style="1" bestFit="1" customWidth="1"/>
    <col min="9215" max="9216" width="15" style="1" bestFit="1" customWidth="1"/>
    <col min="9217" max="9217" width="12.140625" style="1" customWidth="1"/>
    <col min="9218" max="9218" width="15" style="1" bestFit="1" customWidth="1"/>
    <col min="9219" max="9219" width="17.28515625" style="1" bestFit="1" customWidth="1"/>
    <col min="9220" max="9457" width="8.7109375" style="1"/>
    <col min="9458" max="9458" width="51.42578125" style="1" customWidth="1"/>
    <col min="9459" max="9459" width="17.28515625" style="1" bestFit="1" customWidth="1"/>
    <col min="9460" max="9462" width="16.140625" style="1" bestFit="1" customWidth="1"/>
    <col min="9463" max="9464" width="17" style="1" bestFit="1" customWidth="1"/>
    <col min="9465" max="9465" width="14.5703125" style="1" bestFit="1" customWidth="1"/>
    <col min="9466" max="9466" width="15.7109375" style="1" bestFit="1" customWidth="1"/>
    <col min="9467" max="9467" width="16.85546875" style="1" bestFit="1" customWidth="1"/>
    <col min="9468" max="9468" width="17.28515625" style="1" bestFit="1" customWidth="1"/>
    <col min="9469" max="9469" width="14" style="1" customWidth="1"/>
    <col min="9470" max="9470" width="17.28515625" style="1" bestFit="1" customWidth="1"/>
    <col min="9471" max="9472" width="15" style="1" bestFit="1" customWidth="1"/>
    <col min="9473" max="9473" width="12.140625" style="1" customWidth="1"/>
    <col min="9474" max="9474" width="15" style="1" bestFit="1" customWidth="1"/>
    <col min="9475" max="9475" width="17.28515625" style="1" bestFit="1" customWidth="1"/>
    <col min="9476" max="9713" width="8.7109375" style="1"/>
    <col min="9714" max="9714" width="51.42578125" style="1" customWidth="1"/>
    <col min="9715" max="9715" width="17.28515625" style="1" bestFit="1" customWidth="1"/>
    <col min="9716" max="9718" width="16.140625" style="1" bestFit="1" customWidth="1"/>
    <col min="9719" max="9720" width="17" style="1" bestFit="1" customWidth="1"/>
    <col min="9721" max="9721" width="14.5703125" style="1" bestFit="1" customWidth="1"/>
    <col min="9722" max="9722" width="15.7109375" style="1" bestFit="1" customWidth="1"/>
    <col min="9723" max="9723" width="16.85546875" style="1" bestFit="1" customWidth="1"/>
    <col min="9724" max="9724" width="17.28515625" style="1" bestFit="1" customWidth="1"/>
    <col min="9725" max="9725" width="14" style="1" customWidth="1"/>
    <col min="9726" max="9726" width="17.28515625" style="1" bestFit="1" customWidth="1"/>
    <col min="9727" max="9728" width="15" style="1" bestFit="1" customWidth="1"/>
    <col min="9729" max="9729" width="12.140625" style="1" customWidth="1"/>
    <col min="9730" max="9730" width="15" style="1" bestFit="1" customWidth="1"/>
    <col min="9731" max="9731" width="17.28515625" style="1" bestFit="1" customWidth="1"/>
    <col min="9732" max="9969" width="8.7109375" style="1"/>
    <col min="9970" max="9970" width="51.42578125" style="1" customWidth="1"/>
    <col min="9971" max="9971" width="17.28515625" style="1" bestFit="1" customWidth="1"/>
    <col min="9972" max="9974" width="16.140625" style="1" bestFit="1" customWidth="1"/>
    <col min="9975" max="9976" width="17" style="1" bestFit="1" customWidth="1"/>
    <col min="9977" max="9977" width="14.5703125" style="1" bestFit="1" customWidth="1"/>
    <col min="9978" max="9978" width="15.7109375" style="1" bestFit="1" customWidth="1"/>
    <col min="9979" max="9979" width="16.85546875" style="1" bestFit="1" customWidth="1"/>
    <col min="9980" max="9980" width="17.28515625" style="1" bestFit="1" customWidth="1"/>
    <col min="9981" max="9981" width="14" style="1" customWidth="1"/>
    <col min="9982" max="9982" width="17.28515625" style="1" bestFit="1" customWidth="1"/>
    <col min="9983" max="9984" width="15" style="1" bestFit="1" customWidth="1"/>
    <col min="9985" max="9985" width="12.140625" style="1" customWidth="1"/>
    <col min="9986" max="9986" width="15" style="1" bestFit="1" customWidth="1"/>
    <col min="9987" max="9987" width="17.28515625" style="1" bestFit="1" customWidth="1"/>
    <col min="9988" max="10225" width="8.7109375" style="1"/>
    <col min="10226" max="10226" width="51.42578125" style="1" customWidth="1"/>
    <col min="10227" max="10227" width="17.28515625" style="1" bestFit="1" customWidth="1"/>
    <col min="10228" max="10230" width="16.140625" style="1" bestFit="1" customWidth="1"/>
    <col min="10231" max="10232" width="17" style="1" bestFit="1" customWidth="1"/>
    <col min="10233" max="10233" width="14.5703125" style="1" bestFit="1" customWidth="1"/>
    <col min="10234" max="10234" width="15.7109375" style="1" bestFit="1" customWidth="1"/>
    <col min="10235" max="10235" width="16.85546875" style="1" bestFit="1" customWidth="1"/>
    <col min="10236" max="10236" width="17.28515625" style="1" bestFit="1" customWidth="1"/>
    <col min="10237" max="10237" width="14" style="1" customWidth="1"/>
    <col min="10238" max="10238" width="17.28515625" style="1" bestFit="1" customWidth="1"/>
    <col min="10239" max="10240" width="15" style="1" bestFit="1" customWidth="1"/>
    <col min="10241" max="10241" width="12.140625" style="1" customWidth="1"/>
    <col min="10242" max="10242" width="15" style="1" bestFit="1" customWidth="1"/>
    <col min="10243" max="10243" width="17.28515625" style="1" bestFit="1" customWidth="1"/>
    <col min="10244" max="10481" width="8.7109375" style="1"/>
    <col min="10482" max="10482" width="51.42578125" style="1" customWidth="1"/>
    <col min="10483" max="10483" width="17.28515625" style="1" bestFit="1" customWidth="1"/>
    <col min="10484" max="10486" width="16.140625" style="1" bestFit="1" customWidth="1"/>
    <col min="10487" max="10488" width="17" style="1" bestFit="1" customWidth="1"/>
    <col min="10489" max="10489" width="14.5703125" style="1" bestFit="1" customWidth="1"/>
    <col min="10490" max="10490" width="15.7109375" style="1" bestFit="1" customWidth="1"/>
    <col min="10491" max="10491" width="16.85546875" style="1" bestFit="1" customWidth="1"/>
    <col min="10492" max="10492" width="17.28515625" style="1" bestFit="1" customWidth="1"/>
    <col min="10493" max="10493" width="14" style="1" customWidth="1"/>
    <col min="10494" max="10494" width="17.28515625" style="1" bestFit="1" customWidth="1"/>
    <col min="10495" max="10496" width="15" style="1" bestFit="1" customWidth="1"/>
    <col min="10497" max="10497" width="12.140625" style="1" customWidth="1"/>
    <col min="10498" max="10498" width="15" style="1" bestFit="1" customWidth="1"/>
    <col min="10499" max="10499" width="17.28515625" style="1" bestFit="1" customWidth="1"/>
    <col min="10500" max="10737" width="8.7109375" style="1"/>
    <col min="10738" max="10738" width="51.42578125" style="1" customWidth="1"/>
    <col min="10739" max="10739" width="17.28515625" style="1" bestFit="1" customWidth="1"/>
    <col min="10740" max="10742" width="16.140625" style="1" bestFit="1" customWidth="1"/>
    <col min="10743" max="10744" width="17" style="1" bestFit="1" customWidth="1"/>
    <col min="10745" max="10745" width="14.5703125" style="1" bestFit="1" customWidth="1"/>
    <col min="10746" max="10746" width="15.7109375" style="1" bestFit="1" customWidth="1"/>
    <col min="10747" max="10747" width="16.85546875" style="1" bestFit="1" customWidth="1"/>
    <col min="10748" max="10748" width="17.28515625" style="1" bestFit="1" customWidth="1"/>
    <col min="10749" max="10749" width="14" style="1" customWidth="1"/>
    <col min="10750" max="10750" width="17.28515625" style="1" bestFit="1" customWidth="1"/>
    <col min="10751" max="10752" width="15" style="1" bestFit="1" customWidth="1"/>
    <col min="10753" max="10753" width="12.140625" style="1" customWidth="1"/>
    <col min="10754" max="10754" width="15" style="1" bestFit="1" customWidth="1"/>
    <col min="10755" max="10755" width="17.28515625" style="1" bestFit="1" customWidth="1"/>
    <col min="10756" max="10993" width="8.7109375" style="1"/>
    <col min="10994" max="10994" width="51.42578125" style="1" customWidth="1"/>
    <col min="10995" max="10995" width="17.28515625" style="1" bestFit="1" customWidth="1"/>
    <col min="10996" max="10998" width="16.140625" style="1" bestFit="1" customWidth="1"/>
    <col min="10999" max="11000" width="17" style="1" bestFit="1" customWidth="1"/>
    <col min="11001" max="11001" width="14.5703125" style="1" bestFit="1" customWidth="1"/>
    <col min="11002" max="11002" width="15.7109375" style="1" bestFit="1" customWidth="1"/>
    <col min="11003" max="11003" width="16.85546875" style="1" bestFit="1" customWidth="1"/>
    <col min="11004" max="11004" width="17.28515625" style="1" bestFit="1" customWidth="1"/>
    <col min="11005" max="11005" width="14" style="1" customWidth="1"/>
    <col min="11006" max="11006" width="17.28515625" style="1" bestFit="1" customWidth="1"/>
    <col min="11007" max="11008" width="15" style="1" bestFit="1" customWidth="1"/>
    <col min="11009" max="11009" width="12.140625" style="1" customWidth="1"/>
    <col min="11010" max="11010" width="15" style="1" bestFit="1" customWidth="1"/>
    <col min="11011" max="11011" width="17.28515625" style="1" bestFit="1" customWidth="1"/>
    <col min="11012" max="11249" width="8.7109375" style="1"/>
    <col min="11250" max="11250" width="51.42578125" style="1" customWidth="1"/>
    <col min="11251" max="11251" width="17.28515625" style="1" bestFit="1" customWidth="1"/>
    <col min="11252" max="11254" width="16.140625" style="1" bestFit="1" customWidth="1"/>
    <col min="11255" max="11256" width="17" style="1" bestFit="1" customWidth="1"/>
    <col min="11257" max="11257" width="14.5703125" style="1" bestFit="1" customWidth="1"/>
    <col min="11258" max="11258" width="15.7109375" style="1" bestFit="1" customWidth="1"/>
    <col min="11259" max="11259" width="16.85546875" style="1" bestFit="1" customWidth="1"/>
    <col min="11260" max="11260" width="17.28515625" style="1" bestFit="1" customWidth="1"/>
    <col min="11261" max="11261" width="14" style="1" customWidth="1"/>
    <col min="11262" max="11262" width="17.28515625" style="1" bestFit="1" customWidth="1"/>
    <col min="11263" max="11264" width="15" style="1" bestFit="1" customWidth="1"/>
    <col min="11265" max="11265" width="12.140625" style="1" customWidth="1"/>
    <col min="11266" max="11266" width="15" style="1" bestFit="1" customWidth="1"/>
    <col min="11267" max="11267" width="17.28515625" style="1" bestFit="1" customWidth="1"/>
    <col min="11268" max="11505" width="8.7109375" style="1"/>
    <col min="11506" max="11506" width="51.42578125" style="1" customWidth="1"/>
    <col min="11507" max="11507" width="17.28515625" style="1" bestFit="1" customWidth="1"/>
    <col min="11508" max="11510" width="16.140625" style="1" bestFit="1" customWidth="1"/>
    <col min="11511" max="11512" width="17" style="1" bestFit="1" customWidth="1"/>
    <col min="11513" max="11513" width="14.5703125" style="1" bestFit="1" customWidth="1"/>
    <col min="11514" max="11514" width="15.7109375" style="1" bestFit="1" customWidth="1"/>
    <col min="11515" max="11515" width="16.85546875" style="1" bestFit="1" customWidth="1"/>
    <col min="11516" max="11516" width="17.28515625" style="1" bestFit="1" customWidth="1"/>
    <col min="11517" max="11517" width="14" style="1" customWidth="1"/>
    <col min="11518" max="11518" width="17.28515625" style="1" bestFit="1" customWidth="1"/>
    <col min="11519" max="11520" width="15" style="1" bestFit="1" customWidth="1"/>
    <col min="11521" max="11521" width="12.140625" style="1" customWidth="1"/>
    <col min="11522" max="11522" width="15" style="1" bestFit="1" customWidth="1"/>
    <col min="11523" max="11523" width="17.28515625" style="1" bestFit="1" customWidth="1"/>
    <col min="11524" max="11761" width="8.7109375" style="1"/>
    <col min="11762" max="11762" width="51.42578125" style="1" customWidth="1"/>
    <col min="11763" max="11763" width="17.28515625" style="1" bestFit="1" customWidth="1"/>
    <col min="11764" max="11766" width="16.140625" style="1" bestFit="1" customWidth="1"/>
    <col min="11767" max="11768" width="17" style="1" bestFit="1" customWidth="1"/>
    <col min="11769" max="11769" width="14.5703125" style="1" bestFit="1" customWidth="1"/>
    <col min="11770" max="11770" width="15.7109375" style="1" bestFit="1" customWidth="1"/>
    <col min="11771" max="11771" width="16.85546875" style="1" bestFit="1" customWidth="1"/>
    <col min="11772" max="11772" width="17.28515625" style="1" bestFit="1" customWidth="1"/>
    <col min="11773" max="11773" width="14" style="1" customWidth="1"/>
    <col min="11774" max="11774" width="17.28515625" style="1" bestFit="1" customWidth="1"/>
    <col min="11775" max="11776" width="15" style="1" bestFit="1" customWidth="1"/>
    <col min="11777" max="11777" width="12.140625" style="1" customWidth="1"/>
    <col min="11778" max="11778" width="15" style="1" bestFit="1" customWidth="1"/>
    <col min="11779" max="11779" width="17.28515625" style="1" bestFit="1" customWidth="1"/>
    <col min="11780" max="12017" width="8.7109375" style="1"/>
    <col min="12018" max="12018" width="51.42578125" style="1" customWidth="1"/>
    <col min="12019" max="12019" width="17.28515625" style="1" bestFit="1" customWidth="1"/>
    <col min="12020" max="12022" width="16.140625" style="1" bestFit="1" customWidth="1"/>
    <col min="12023" max="12024" width="17" style="1" bestFit="1" customWidth="1"/>
    <col min="12025" max="12025" width="14.5703125" style="1" bestFit="1" customWidth="1"/>
    <col min="12026" max="12026" width="15.7109375" style="1" bestFit="1" customWidth="1"/>
    <col min="12027" max="12027" width="16.85546875" style="1" bestFit="1" customWidth="1"/>
    <col min="12028" max="12028" width="17.28515625" style="1" bestFit="1" customWidth="1"/>
    <col min="12029" max="12029" width="14" style="1" customWidth="1"/>
    <col min="12030" max="12030" width="17.28515625" style="1" bestFit="1" customWidth="1"/>
    <col min="12031" max="12032" width="15" style="1" bestFit="1" customWidth="1"/>
    <col min="12033" max="12033" width="12.140625" style="1" customWidth="1"/>
    <col min="12034" max="12034" width="15" style="1" bestFit="1" customWidth="1"/>
    <col min="12035" max="12035" width="17.28515625" style="1" bestFit="1" customWidth="1"/>
    <col min="12036" max="12273" width="8.7109375" style="1"/>
    <col min="12274" max="12274" width="51.42578125" style="1" customWidth="1"/>
    <col min="12275" max="12275" width="17.28515625" style="1" bestFit="1" customWidth="1"/>
    <col min="12276" max="12278" width="16.140625" style="1" bestFit="1" customWidth="1"/>
    <col min="12279" max="12280" width="17" style="1" bestFit="1" customWidth="1"/>
    <col min="12281" max="12281" width="14.5703125" style="1" bestFit="1" customWidth="1"/>
    <col min="12282" max="12282" width="15.7109375" style="1" bestFit="1" customWidth="1"/>
    <col min="12283" max="12283" width="16.85546875" style="1" bestFit="1" customWidth="1"/>
    <col min="12284" max="12284" width="17.28515625" style="1" bestFit="1" customWidth="1"/>
    <col min="12285" max="12285" width="14" style="1" customWidth="1"/>
    <col min="12286" max="12286" width="17.28515625" style="1" bestFit="1" customWidth="1"/>
    <col min="12287" max="12288" width="15" style="1" bestFit="1" customWidth="1"/>
    <col min="12289" max="12289" width="12.140625" style="1" customWidth="1"/>
    <col min="12290" max="12290" width="15" style="1" bestFit="1" customWidth="1"/>
    <col min="12291" max="12291" width="17.28515625" style="1" bestFit="1" customWidth="1"/>
    <col min="12292" max="12529" width="8.7109375" style="1"/>
    <col min="12530" max="12530" width="51.42578125" style="1" customWidth="1"/>
    <col min="12531" max="12531" width="17.28515625" style="1" bestFit="1" customWidth="1"/>
    <col min="12532" max="12534" width="16.140625" style="1" bestFit="1" customWidth="1"/>
    <col min="12535" max="12536" width="17" style="1" bestFit="1" customWidth="1"/>
    <col min="12537" max="12537" width="14.5703125" style="1" bestFit="1" customWidth="1"/>
    <col min="12538" max="12538" width="15.7109375" style="1" bestFit="1" customWidth="1"/>
    <col min="12539" max="12539" width="16.85546875" style="1" bestFit="1" customWidth="1"/>
    <col min="12540" max="12540" width="17.28515625" style="1" bestFit="1" customWidth="1"/>
    <col min="12541" max="12541" width="14" style="1" customWidth="1"/>
    <col min="12542" max="12542" width="17.28515625" style="1" bestFit="1" customWidth="1"/>
    <col min="12543" max="12544" width="15" style="1" bestFit="1" customWidth="1"/>
    <col min="12545" max="12545" width="12.140625" style="1" customWidth="1"/>
    <col min="12546" max="12546" width="15" style="1" bestFit="1" customWidth="1"/>
    <col min="12547" max="12547" width="17.28515625" style="1" bestFit="1" customWidth="1"/>
    <col min="12548" max="12785" width="8.7109375" style="1"/>
    <col min="12786" max="12786" width="51.42578125" style="1" customWidth="1"/>
    <col min="12787" max="12787" width="17.28515625" style="1" bestFit="1" customWidth="1"/>
    <col min="12788" max="12790" width="16.140625" style="1" bestFit="1" customWidth="1"/>
    <col min="12791" max="12792" width="17" style="1" bestFit="1" customWidth="1"/>
    <col min="12793" max="12793" width="14.5703125" style="1" bestFit="1" customWidth="1"/>
    <col min="12794" max="12794" width="15.7109375" style="1" bestFit="1" customWidth="1"/>
    <col min="12795" max="12795" width="16.85546875" style="1" bestFit="1" customWidth="1"/>
    <col min="12796" max="12796" width="17.28515625" style="1" bestFit="1" customWidth="1"/>
    <col min="12797" max="12797" width="14" style="1" customWidth="1"/>
    <col min="12798" max="12798" width="17.28515625" style="1" bestFit="1" customWidth="1"/>
    <col min="12799" max="12800" width="15" style="1" bestFit="1" customWidth="1"/>
    <col min="12801" max="12801" width="12.140625" style="1" customWidth="1"/>
    <col min="12802" max="12802" width="15" style="1" bestFit="1" customWidth="1"/>
    <col min="12803" max="12803" width="17.28515625" style="1" bestFit="1" customWidth="1"/>
    <col min="12804" max="13041" width="8.7109375" style="1"/>
    <col min="13042" max="13042" width="51.42578125" style="1" customWidth="1"/>
    <col min="13043" max="13043" width="17.28515625" style="1" bestFit="1" customWidth="1"/>
    <col min="13044" max="13046" width="16.140625" style="1" bestFit="1" customWidth="1"/>
    <col min="13047" max="13048" width="17" style="1" bestFit="1" customWidth="1"/>
    <col min="13049" max="13049" width="14.5703125" style="1" bestFit="1" customWidth="1"/>
    <col min="13050" max="13050" width="15.7109375" style="1" bestFit="1" customWidth="1"/>
    <col min="13051" max="13051" width="16.85546875" style="1" bestFit="1" customWidth="1"/>
    <col min="13052" max="13052" width="17.28515625" style="1" bestFit="1" customWidth="1"/>
    <col min="13053" max="13053" width="14" style="1" customWidth="1"/>
    <col min="13054" max="13054" width="17.28515625" style="1" bestFit="1" customWidth="1"/>
    <col min="13055" max="13056" width="15" style="1" bestFit="1" customWidth="1"/>
    <col min="13057" max="13057" width="12.140625" style="1" customWidth="1"/>
    <col min="13058" max="13058" width="15" style="1" bestFit="1" customWidth="1"/>
    <col min="13059" max="13059" width="17.28515625" style="1" bestFit="1" customWidth="1"/>
    <col min="13060" max="13297" width="8.7109375" style="1"/>
    <col min="13298" max="13298" width="51.42578125" style="1" customWidth="1"/>
    <col min="13299" max="13299" width="17.28515625" style="1" bestFit="1" customWidth="1"/>
    <col min="13300" max="13302" width="16.140625" style="1" bestFit="1" customWidth="1"/>
    <col min="13303" max="13304" width="17" style="1" bestFit="1" customWidth="1"/>
    <col min="13305" max="13305" width="14.5703125" style="1" bestFit="1" customWidth="1"/>
    <col min="13306" max="13306" width="15.7109375" style="1" bestFit="1" customWidth="1"/>
    <col min="13307" max="13307" width="16.85546875" style="1" bestFit="1" customWidth="1"/>
    <col min="13308" max="13308" width="17.28515625" style="1" bestFit="1" customWidth="1"/>
    <col min="13309" max="13309" width="14" style="1" customWidth="1"/>
    <col min="13310" max="13310" width="17.28515625" style="1" bestFit="1" customWidth="1"/>
    <col min="13311" max="13312" width="15" style="1" bestFit="1" customWidth="1"/>
    <col min="13313" max="13313" width="12.140625" style="1" customWidth="1"/>
    <col min="13314" max="13314" width="15" style="1" bestFit="1" customWidth="1"/>
    <col min="13315" max="13315" width="17.28515625" style="1" bestFit="1" customWidth="1"/>
    <col min="13316" max="13553" width="8.7109375" style="1"/>
    <col min="13554" max="13554" width="51.42578125" style="1" customWidth="1"/>
    <col min="13555" max="13555" width="17.28515625" style="1" bestFit="1" customWidth="1"/>
    <col min="13556" max="13558" width="16.140625" style="1" bestFit="1" customWidth="1"/>
    <col min="13559" max="13560" width="17" style="1" bestFit="1" customWidth="1"/>
    <col min="13561" max="13561" width="14.5703125" style="1" bestFit="1" customWidth="1"/>
    <col min="13562" max="13562" width="15.7109375" style="1" bestFit="1" customWidth="1"/>
    <col min="13563" max="13563" width="16.85546875" style="1" bestFit="1" customWidth="1"/>
    <col min="13564" max="13564" width="17.28515625" style="1" bestFit="1" customWidth="1"/>
    <col min="13565" max="13565" width="14" style="1" customWidth="1"/>
    <col min="13566" max="13566" width="17.28515625" style="1" bestFit="1" customWidth="1"/>
    <col min="13567" max="13568" width="15" style="1" bestFit="1" customWidth="1"/>
    <col min="13569" max="13569" width="12.140625" style="1" customWidth="1"/>
    <col min="13570" max="13570" width="15" style="1" bestFit="1" customWidth="1"/>
    <col min="13571" max="13571" width="17.28515625" style="1" bestFit="1" customWidth="1"/>
    <col min="13572" max="13809" width="8.7109375" style="1"/>
    <col min="13810" max="13810" width="51.42578125" style="1" customWidth="1"/>
    <col min="13811" max="13811" width="17.28515625" style="1" bestFit="1" customWidth="1"/>
    <col min="13812" max="13814" width="16.140625" style="1" bestFit="1" customWidth="1"/>
    <col min="13815" max="13816" width="17" style="1" bestFit="1" customWidth="1"/>
    <col min="13817" max="13817" width="14.5703125" style="1" bestFit="1" customWidth="1"/>
    <col min="13818" max="13818" width="15.7109375" style="1" bestFit="1" customWidth="1"/>
    <col min="13819" max="13819" width="16.85546875" style="1" bestFit="1" customWidth="1"/>
    <col min="13820" max="13820" width="17.28515625" style="1" bestFit="1" customWidth="1"/>
    <col min="13821" max="13821" width="14" style="1" customWidth="1"/>
    <col min="13822" max="13822" width="17.28515625" style="1" bestFit="1" customWidth="1"/>
    <col min="13823" max="13824" width="15" style="1" bestFit="1" customWidth="1"/>
    <col min="13825" max="13825" width="12.140625" style="1" customWidth="1"/>
    <col min="13826" max="13826" width="15" style="1" bestFit="1" customWidth="1"/>
    <col min="13827" max="13827" width="17.28515625" style="1" bestFit="1" customWidth="1"/>
    <col min="13828" max="14065" width="8.7109375" style="1"/>
    <col min="14066" max="14066" width="51.42578125" style="1" customWidth="1"/>
    <col min="14067" max="14067" width="17.28515625" style="1" bestFit="1" customWidth="1"/>
    <col min="14068" max="14070" width="16.140625" style="1" bestFit="1" customWidth="1"/>
    <col min="14071" max="14072" width="17" style="1" bestFit="1" customWidth="1"/>
    <col min="14073" max="14073" width="14.5703125" style="1" bestFit="1" customWidth="1"/>
    <col min="14074" max="14074" width="15.7109375" style="1" bestFit="1" customWidth="1"/>
    <col min="14075" max="14075" width="16.85546875" style="1" bestFit="1" customWidth="1"/>
    <col min="14076" max="14076" width="17.28515625" style="1" bestFit="1" customWidth="1"/>
    <col min="14077" max="14077" width="14" style="1" customWidth="1"/>
    <col min="14078" max="14078" width="17.28515625" style="1" bestFit="1" customWidth="1"/>
    <col min="14079" max="14080" width="15" style="1" bestFit="1" customWidth="1"/>
    <col min="14081" max="14081" width="12.140625" style="1" customWidth="1"/>
    <col min="14082" max="14082" width="15" style="1" bestFit="1" customWidth="1"/>
    <col min="14083" max="14083" width="17.28515625" style="1" bestFit="1" customWidth="1"/>
    <col min="14084" max="14321" width="8.7109375" style="1"/>
    <col min="14322" max="14322" width="51.42578125" style="1" customWidth="1"/>
    <col min="14323" max="14323" width="17.28515625" style="1" bestFit="1" customWidth="1"/>
    <col min="14324" max="14326" width="16.140625" style="1" bestFit="1" customWidth="1"/>
    <col min="14327" max="14328" width="17" style="1" bestFit="1" customWidth="1"/>
    <col min="14329" max="14329" width="14.5703125" style="1" bestFit="1" customWidth="1"/>
    <col min="14330" max="14330" width="15.7109375" style="1" bestFit="1" customWidth="1"/>
    <col min="14331" max="14331" width="16.85546875" style="1" bestFit="1" customWidth="1"/>
    <col min="14332" max="14332" width="17.28515625" style="1" bestFit="1" customWidth="1"/>
    <col min="14333" max="14333" width="14" style="1" customWidth="1"/>
    <col min="14334" max="14334" width="17.28515625" style="1" bestFit="1" customWidth="1"/>
    <col min="14335" max="14336" width="15" style="1" bestFit="1" customWidth="1"/>
    <col min="14337" max="14337" width="12.140625" style="1" customWidth="1"/>
    <col min="14338" max="14338" width="15" style="1" bestFit="1" customWidth="1"/>
    <col min="14339" max="14339" width="17.28515625" style="1" bestFit="1" customWidth="1"/>
    <col min="14340" max="14577" width="8.7109375" style="1"/>
    <col min="14578" max="14578" width="51.42578125" style="1" customWidth="1"/>
    <col min="14579" max="14579" width="17.28515625" style="1" bestFit="1" customWidth="1"/>
    <col min="14580" max="14582" width="16.140625" style="1" bestFit="1" customWidth="1"/>
    <col min="14583" max="14584" width="17" style="1" bestFit="1" customWidth="1"/>
    <col min="14585" max="14585" width="14.5703125" style="1" bestFit="1" customWidth="1"/>
    <col min="14586" max="14586" width="15.7109375" style="1" bestFit="1" customWidth="1"/>
    <col min="14587" max="14587" width="16.85546875" style="1" bestFit="1" customWidth="1"/>
    <col min="14588" max="14588" width="17.28515625" style="1" bestFit="1" customWidth="1"/>
    <col min="14589" max="14589" width="14" style="1" customWidth="1"/>
    <col min="14590" max="14590" width="17.28515625" style="1" bestFit="1" customWidth="1"/>
    <col min="14591" max="14592" width="15" style="1" bestFit="1" customWidth="1"/>
    <col min="14593" max="14593" width="12.140625" style="1" customWidth="1"/>
    <col min="14594" max="14594" width="15" style="1" bestFit="1" customWidth="1"/>
    <col min="14595" max="14595" width="17.28515625" style="1" bestFit="1" customWidth="1"/>
    <col min="14596" max="14833" width="8.7109375" style="1"/>
    <col min="14834" max="14834" width="51.42578125" style="1" customWidth="1"/>
    <col min="14835" max="14835" width="17.28515625" style="1" bestFit="1" customWidth="1"/>
    <col min="14836" max="14838" width="16.140625" style="1" bestFit="1" customWidth="1"/>
    <col min="14839" max="14840" width="17" style="1" bestFit="1" customWidth="1"/>
    <col min="14841" max="14841" width="14.5703125" style="1" bestFit="1" customWidth="1"/>
    <col min="14842" max="14842" width="15.7109375" style="1" bestFit="1" customWidth="1"/>
    <col min="14843" max="14843" width="16.85546875" style="1" bestFit="1" customWidth="1"/>
    <col min="14844" max="14844" width="17.28515625" style="1" bestFit="1" customWidth="1"/>
    <col min="14845" max="14845" width="14" style="1" customWidth="1"/>
    <col min="14846" max="14846" width="17.28515625" style="1" bestFit="1" customWidth="1"/>
    <col min="14847" max="14848" width="15" style="1" bestFit="1" customWidth="1"/>
    <col min="14849" max="14849" width="12.140625" style="1" customWidth="1"/>
    <col min="14850" max="14850" width="15" style="1" bestFit="1" customWidth="1"/>
    <col min="14851" max="14851" width="17.28515625" style="1" bestFit="1" customWidth="1"/>
    <col min="14852" max="15089" width="8.7109375" style="1"/>
    <col min="15090" max="15090" width="51.42578125" style="1" customWidth="1"/>
    <col min="15091" max="15091" width="17.28515625" style="1" bestFit="1" customWidth="1"/>
    <col min="15092" max="15094" width="16.140625" style="1" bestFit="1" customWidth="1"/>
    <col min="15095" max="15096" width="17" style="1" bestFit="1" customWidth="1"/>
    <col min="15097" max="15097" width="14.5703125" style="1" bestFit="1" customWidth="1"/>
    <col min="15098" max="15098" width="15.7109375" style="1" bestFit="1" customWidth="1"/>
    <col min="15099" max="15099" width="16.85546875" style="1" bestFit="1" customWidth="1"/>
    <col min="15100" max="15100" width="17.28515625" style="1" bestFit="1" customWidth="1"/>
    <col min="15101" max="15101" width="14" style="1" customWidth="1"/>
    <col min="15102" max="15102" width="17.28515625" style="1" bestFit="1" customWidth="1"/>
    <col min="15103" max="15104" width="15" style="1" bestFit="1" customWidth="1"/>
    <col min="15105" max="15105" width="12.140625" style="1" customWidth="1"/>
    <col min="15106" max="15106" width="15" style="1" bestFit="1" customWidth="1"/>
    <col min="15107" max="15107" width="17.28515625" style="1" bestFit="1" customWidth="1"/>
    <col min="15108" max="15345" width="8.7109375" style="1"/>
    <col min="15346" max="15346" width="51.42578125" style="1" customWidth="1"/>
    <col min="15347" max="15347" width="17.28515625" style="1" bestFit="1" customWidth="1"/>
    <col min="15348" max="15350" width="16.140625" style="1" bestFit="1" customWidth="1"/>
    <col min="15351" max="15352" width="17" style="1" bestFit="1" customWidth="1"/>
    <col min="15353" max="15353" width="14.5703125" style="1" bestFit="1" customWidth="1"/>
    <col min="15354" max="15354" width="15.7109375" style="1" bestFit="1" customWidth="1"/>
    <col min="15355" max="15355" width="16.85546875" style="1" bestFit="1" customWidth="1"/>
    <col min="15356" max="15356" width="17.28515625" style="1" bestFit="1" customWidth="1"/>
    <col min="15357" max="15357" width="14" style="1" customWidth="1"/>
    <col min="15358" max="15358" width="17.28515625" style="1" bestFit="1" customWidth="1"/>
    <col min="15359" max="15360" width="15" style="1" bestFit="1" customWidth="1"/>
    <col min="15361" max="15361" width="12.140625" style="1" customWidth="1"/>
    <col min="15362" max="15362" width="15" style="1" bestFit="1" customWidth="1"/>
    <col min="15363" max="15363" width="17.28515625" style="1" bestFit="1" customWidth="1"/>
    <col min="15364" max="15601" width="8.7109375" style="1"/>
    <col min="15602" max="15602" width="51.42578125" style="1" customWidth="1"/>
    <col min="15603" max="15603" width="17.28515625" style="1" bestFit="1" customWidth="1"/>
    <col min="15604" max="15606" width="16.140625" style="1" bestFit="1" customWidth="1"/>
    <col min="15607" max="15608" width="17" style="1" bestFit="1" customWidth="1"/>
    <col min="15609" max="15609" width="14.5703125" style="1" bestFit="1" customWidth="1"/>
    <col min="15610" max="15610" width="15.7109375" style="1" bestFit="1" customWidth="1"/>
    <col min="15611" max="15611" width="16.85546875" style="1" bestFit="1" customWidth="1"/>
    <col min="15612" max="15612" width="17.28515625" style="1" bestFit="1" customWidth="1"/>
    <col min="15613" max="15613" width="14" style="1" customWidth="1"/>
    <col min="15614" max="15614" width="17.28515625" style="1" bestFit="1" customWidth="1"/>
    <col min="15615" max="15616" width="15" style="1" bestFit="1" customWidth="1"/>
    <col min="15617" max="15617" width="12.140625" style="1" customWidth="1"/>
    <col min="15618" max="15618" width="15" style="1" bestFit="1" customWidth="1"/>
    <col min="15619" max="15619" width="17.28515625" style="1" bestFit="1" customWidth="1"/>
    <col min="15620" max="15857" width="8.7109375" style="1"/>
    <col min="15858" max="15858" width="51.42578125" style="1" customWidth="1"/>
    <col min="15859" max="15859" width="17.28515625" style="1" bestFit="1" customWidth="1"/>
    <col min="15860" max="15862" width="16.140625" style="1" bestFit="1" customWidth="1"/>
    <col min="15863" max="15864" width="17" style="1" bestFit="1" customWidth="1"/>
    <col min="15865" max="15865" width="14.5703125" style="1" bestFit="1" customWidth="1"/>
    <col min="15866" max="15866" width="15.7109375" style="1" bestFit="1" customWidth="1"/>
    <col min="15867" max="15867" width="16.85546875" style="1" bestFit="1" customWidth="1"/>
    <col min="15868" max="15868" width="17.28515625" style="1" bestFit="1" customWidth="1"/>
    <col min="15869" max="15869" width="14" style="1" customWidth="1"/>
    <col min="15870" max="15870" width="17.28515625" style="1" bestFit="1" customWidth="1"/>
    <col min="15871" max="15872" width="15" style="1" bestFit="1" customWidth="1"/>
    <col min="15873" max="15873" width="12.140625" style="1" customWidth="1"/>
    <col min="15874" max="15874" width="15" style="1" bestFit="1" customWidth="1"/>
    <col min="15875" max="15875" width="17.28515625" style="1" bestFit="1" customWidth="1"/>
    <col min="15876" max="16113" width="8.7109375" style="1"/>
    <col min="16114" max="16114" width="51.42578125" style="1" customWidth="1"/>
    <col min="16115" max="16115" width="17.28515625" style="1" bestFit="1" customWidth="1"/>
    <col min="16116" max="16118" width="16.140625" style="1" bestFit="1" customWidth="1"/>
    <col min="16119" max="16120" width="17" style="1" bestFit="1" customWidth="1"/>
    <col min="16121" max="16121" width="14.5703125" style="1" bestFit="1" customWidth="1"/>
    <col min="16122" max="16122" width="15.7109375" style="1" bestFit="1" customWidth="1"/>
    <col min="16123" max="16123" width="16.85546875" style="1" bestFit="1" customWidth="1"/>
    <col min="16124" max="16124" width="17.28515625" style="1" bestFit="1" customWidth="1"/>
    <col min="16125" max="16125" width="14" style="1" customWidth="1"/>
    <col min="16126" max="16126" width="17.28515625" style="1" bestFit="1" customWidth="1"/>
    <col min="16127" max="16128" width="15" style="1" bestFit="1" customWidth="1"/>
    <col min="16129" max="16129" width="12.140625" style="1" customWidth="1"/>
    <col min="16130" max="16130" width="15" style="1" bestFit="1" customWidth="1"/>
    <col min="16131" max="16131" width="17.28515625" style="1" bestFit="1" customWidth="1"/>
    <col min="16132" max="16369" width="8.7109375" style="1"/>
    <col min="16370" max="16384" width="9.140625" style="1" customWidth="1"/>
  </cols>
  <sheetData>
    <row r="2" spans="1:29" ht="18" customHeight="1" x14ac:dyDescent="0.25">
      <c r="A2" s="156" t="s">
        <v>0</v>
      </c>
      <c r="B2" s="156"/>
      <c r="C2" s="156"/>
      <c r="D2" s="156"/>
      <c r="E2" s="156"/>
      <c r="F2" s="156"/>
      <c r="G2" s="156"/>
      <c r="H2" s="156"/>
      <c r="I2"/>
      <c r="J2"/>
      <c r="K2"/>
      <c r="L2"/>
    </row>
    <row r="3" spans="1:29" ht="18" customHeight="1" x14ac:dyDescent="0.25">
      <c r="E3" s="2"/>
      <c r="G3" s="3"/>
      <c r="M3" s="4" t="s">
        <v>1</v>
      </c>
    </row>
    <row r="4" spans="1:29" s="3" customFormat="1" ht="18" customHeight="1" x14ac:dyDescent="0.25">
      <c r="A4" s="5" t="s">
        <v>2</v>
      </c>
      <c r="B4" s="6">
        <v>2012</v>
      </c>
      <c r="C4" s="5">
        <v>2013</v>
      </c>
      <c r="D4" s="6">
        <v>2014</v>
      </c>
      <c r="E4" s="5">
        <v>2015</v>
      </c>
      <c r="F4" s="5">
        <v>2016</v>
      </c>
      <c r="G4" s="5">
        <v>2017</v>
      </c>
      <c r="H4" s="6">
        <v>2018</v>
      </c>
      <c r="I4" s="5">
        <v>2019</v>
      </c>
      <c r="J4" s="5">
        <v>2020</v>
      </c>
      <c r="K4" s="5">
        <v>2021</v>
      </c>
      <c r="L4" s="5">
        <v>2022</v>
      </c>
      <c r="M4" s="6">
        <v>2023</v>
      </c>
    </row>
    <row r="5" spans="1:29" ht="18" customHeight="1" x14ac:dyDescent="0.25">
      <c r="A5" s="1" t="s">
        <v>3</v>
      </c>
      <c r="B5" s="7">
        <f t="shared" ref="B5:G5" si="0">(B72)/1000</f>
        <v>57657.837105057188</v>
      </c>
      <c r="C5" s="7">
        <f t="shared" si="0"/>
        <v>67479.735515176464</v>
      </c>
      <c r="D5" s="7">
        <f t="shared" si="0"/>
        <v>76163.17967970368</v>
      </c>
      <c r="E5" s="7">
        <f t="shared" si="0"/>
        <v>86451.850739523055</v>
      </c>
      <c r="F5" s="7">
        <f t="shared" si="0"/>
        <v>99388.796860462244</v>
      </c>
      <c r="G5" s="7">
        <f t="shared" si="0"/>
        <v>108954.40862444541</v>
      </c>
      <c r="H5" s="7">
        <f t="shared" ref="H5:M5" si="1">H72/1000</f>
        <v>114202.81639407006</v>
      </c>
      <c r="I5" s="7">
        <f t="shared" si="1"/>
        <v>124786.23382810045</v>
      </c>
      <c r="J5" s="7">
        <f t="shared" si="1"/>
        <v>135258.74885523447</v>
      </c>
      <c r="K5" s="7">
        <f t="shared" si="1"/>
        <v>144790.63167314188</v>
      </c>
      <c r="L5" s="7">
        <f t="shared" si="1"/>
        <v>158082.42277954062</v>
      </c>
      <c r="M5" s="7">
        <f t="shared" si="1"/>
        <v>175983.04253806785</v>
      </c>
      <c r="N5" s="151"/>
      <c r="O5" s="7"/>
      <c r="P5" s="7"/>
      <c r="Q5" s="7"/>
      <c r="R5" s="7"/>
      <c r="S5" s="7"/>
      <c r="U5" s="7"/>
      <c r="V5" s="7"/>
      <c r="W5" s="7"/>
      <c r="X5" s="7"/>
      <c r="Y5" s="7"/>
      <c r="Z5" s="7"/>
      <c r="AA5" s="7"/>
      <c r="AB5" s="7"/>
      <c r="AC5" s="7"/>
    </row>
    <row r="6" spans="1:29" ht="18" customHeight="1" x14ac:dyDescent="0.25">
      <c r="A6" s="1" t="s">
        <v>4</v>
      </c>
      <c r="B6" s="7">
        <f t="shared" ref="B6:L6" si="2">(B74)/1000</f>
        <v>62293.160105057184</v>
      </c>
      <c r="C6" s="7">
        <f t="shared" si="2"/>
        <v>72950.716731015127</v>
      </c>
      <c r="D6" s="7">
        <f t="shared" si="2"/>
        <v>82573.387258053539</v>
      </c>
      <c r="E6" s="7">
        <f t="shared" si="2"/>
        <v>94316.430153754307</v>
      </c>
      <c r="F6" s="7">
        <f t="shared" si="2"/>
        <v>108327.46361993921</v>
      </c>
      <c r="G6" s="7">
        <f t="shared" si="2"/>
        <v>118742.13282499541</v>
      </c>
      <c r="H6" s="7">
        <f t="shared" si="2"/>
        <v>123997.77237288593</v>
      </c>
      <c r="I6" s="7">
        <f t="shared" si="2"/>
        <v>134540.1939038831</v>
      </c>
      <c r="J6" s="7">
        <f t="shared" si="2"/>
        <v>145384.35331537086</v>
      </c>
      <c r="K6" s="7">
        <f t="shared" si="2"/>
        <v>156167.13711860133</v>
      </c>
      <c r="L6" s="7">
        <f t="shared" si="2"/>
        <v>170820.03238642056</v>
      </c>
      <c r="M6" s="7">
        <f>(M74)/1000</f>
        <v>188788.05186389206</v>
      </c>
      <c r="N6" s="151"/>
      <c r="O6" s="7"/>
      <c r="P6" s="7"/>
      <c r="Q6" s="7"/>
      <c r="R6" s="7"/>
      <c r="S6" s="7"/>
      <c r="U6" s="7"/>
      <c r="V6" s="7"/>
      <c r="W6" s="7"/>
      <c r="X6" s="7"/>
      <c r="Y6" s="7"/>
      <c r="Z6" s="7"/>
      <c r="AA6" s="7"/>
      <c r="AB6" s="7"/>
    </row>
    <row r="7" spans="1:29" ht="18" customHeight="1" x14ac:dyDescent="0.25">
      <c r="A7" s="1" t="s">
        <v>5</v>
      </c>
      <c r="B7" s="7">
        <f t="shared" ref="B7:L7" si="3">(B343)/1000</f>
        <v>56755.610789108374</v>
      </c>
      <c r="C7" s="7">
        <f t="shared" si="3"/>
        <v>66351.495828257874</v>
      </c>
      <c r="D7" s="7">
        <f t="shared" si="3"/>
        <v>75288.2009555923</v>
      </c>
      <c r="E7" s="7">
        <f t="shared" si="3"/>
        <v>85013.865263295826</v>
      </c>
      <c r="F7" s="7">
        <f t="shared" si="3"/>
        <v>97309.480804049497</v>
      </c>
      <c r="G7" s="7">
        <f t="shared" si="3"/>
        <v>106869.4196323771</v>
      </c>
      <c r="H7" s="7">
        <f t="shared" si="3"/>
        <v>112756.98381130233</v>
      </c>
      <c r="I7" s="7">
        <f t="shared" si="3"/>
        <v>122466.59104822073</v>
      </c>
      <c r="J7" s="7">
        <f t="shared" si="3"/>
        <v>132357.57284963693</v>
      </c>
      <c r="K7" s="7">
        <f t="shared" si="3"/>
        <v>142052.75317366823</v>
      </c>
      <c r="L7" s="7">
        <f t="shared" si="3"/>
        <v>154873.65696646506</v>
      </c>
      <c r="M7" s="7">
        <f>(M343)/1000</f>
        <v>172387.90364597918</v>
      </c>
      <c r="N7" s="151"/>
      <c r="O7" s="7"/>
      <c r="P7" s="7"/>
      <c r="Q7" s="7"/>
      <c r="R7" s="7"/>
      <c r="S7" s="7"/>
      <c r="U7" s="7"/>
      <c r="V7" s="7"/>
      <c r="W7" s="7"/>
      <c r="X7" s="7"/>
      <c r="Y7" s="7"/>
      <c r="Z7" s="7"/>
      <c r="AA7" s="7"/>
      <c r="AB7" s="7"/>
    </row>
    <row r="8" spans="1:29" ht="17.45" customHeight="1" x14ac:dyDescent="0.25">
      <c r="A8" s="1" t="s">
        <v>6</v>
      </c>
      <c r="B8" s="7">
        <f t="shared" ref="B8:L8" si="4">(B370)/1000</f>
        <v>61390.933789108371</v>
      </c>
      <c r="C8" s="7">
        <f t="shared" si="4"/>
        <v>71822.477044096551</v>
      </c>
      <c r="D8" s="7">
        <f t="shared" si="4"/>
        <v>81698.408533942158</v>
      </c>
      <c r="E8" s="7">
        <f t="shared" si="4"/>
        <v>92878.444677527092</v>
      </c>
      <c r="F8" s="7">
        <f t="shared" si="4"/>
        <v>106248.14756352645</v>
      </c>
      <c r="G8" s="7">
        <f t="shared" si="4"/>
        <v>116657.1438329271</v>
      </c>
      <c r="H8" s="7">
        <f t="shared" si="4"/>
        <v>122551.93979011822</v>
      </c>
      <c r="I8" s="7">
        <f t="shared" si="4"/>
        <v>132220.55112400337</v>
      </c>
      <c r="J8" s="7">
        <f t="shared" si="4"/>
        <v>142483.17730977331</v>
      </c>
      <c r="K8" s="7">
        <f t="shared" si="4"/>
        <v>153429.25861912768</v>
      </c>
      <c r="L8" s="7">
        <f t="shared" si="4"/>
        <v>167611.26657334497</v>
      </c>
      <c r="M8" s="7">
        <f>(M370)/1000</f>
        <v>185192.91297180339</v>
      </c>
      <c r="N8" s="151"/>
      <c r="O8" s="7"/>
      <c r="P8" s="7"/>
      <c r="Q8" s="7"/>
      <c r="R8" s="7"/>
      <c r="S8" s="7"/>
      <c r="U8" s="7"/>
      <c r="V8" s="7"/>
      <c r="W8" s="7"/>
      <c r="X8" s="7"/>
      <c r="Y8" s="7"/>
      <c r="Z8" s="7"/>
      <c r="AA8" s="7"/>
      <c r="AB8" s="7"/>
    </row>
    <row r="9" spans="1:29" ht="18" customHeight="1" x14ac:dyDescent="0.25">
      <c r="A9" s="1" t="s">
        <v>7</v>
      </c>
      <c r="B9" s="7">
        <f t="shared" ref="B9:L9" si="5">(B303)/1000</f>
        <v>50210.145163387409</v>
      </c>
      <c r="C9" s="7">
        <f t="shared" si="5"/>
        <v>58391.645538107761</v>
      </c>
      <c r="D9" s="7">
        <f t="shared" si="5"/>
        <v>66671.555531033984</v>
      </c>
      <c r="E9" s="7">
        <f t="shared" si="5"/>
        <v>74694.404608596815</v>
      </c>
      <c r="F9" s="7">
        <f t="shared" si="5"/>
        <v>85716.43964377536</v>
      </c>
      <c r="G9" s="7">
        <f>(G303)/1000</f>
        <v>91316.856960805322</v>
      </c>
      <c r="H9" s="7">
        <f t="shared" si="5"/>
        <v>98192.083488643693</v>
      </c>
      <c r="I9" s="7">
        <f t="shared" si="5"/>
        <v>105133.88576818669</v>
      </c>
      <c r="J9" s="7">
        <f t="shared" si="5"/>
        <v>111892.35905321744</v>
      </c>
      <c r="K9" s="7">
        <f t="shared" si="5"/>
        <v>119494.47212213269</v>
      </c>
      <c r="L9" s="7">
        <f t="shared" si="5"/>
        <v>133327.73585069214</v>
      </c>
      <c r="M9" s="7">
        <f>(M303)/1000</f>
        <v>148147.79791910265</v>
      </c>
      <c r="N9" s="151"/>
      <c r="O9" s="7"/>
      <c r="P9" s="7"/>
      <c r="Q9" s="7"/>
      <c r="R9" s="7"/>
      <c r="S9" s="7"/>
      <c r="U9" s="7"/>
      <c r="V9" s="7"/>
      <c r="W9" s="7"/>
      <c r="X9" s="7"/>
      <c r="Y9" s="7"/>
      <c r="Z9" s="7"/>
      <c r="AA9" s="7"/>
      <c r="AB9" s="7"/>
    </row>
    <row r="10" spans="1:29" ht="18" customHeight="1" x14ac:dyDescent="0.25">
      <c r="A10" s="1" t="s">
        <v>8</v>
      </c>
      <c r="B10" s="7">
        <f t="shared" ref="B10:L10" si="6">(B305)/1000</f>
        <v>49307.918847438596</v>
      </c>
      <c r="C10" s="7">
        <f t="shared" si="6"/>
        <v>57263.405851189178</v>
      </c>
      <c r="D10" s="7">
        <f t="shared" si="6"/>
        <v>65796.576806922589</v>
      </c>
      <c r="E10" s="7">
        <f t="shared" si="6"/>
        <v>73256.4191323696</v>
      </c>
      <c r="F10" s="7">
        <f t="shared" si="6"/>
        <v>83637.123587362599</v>
      </c>
      <c r="G10" s="7">
        <f t="shared" si="6"/>
        <v>89231.867968737017</v>
      </c>
      <c r="H10" s="7">
        <f t="shared" si="6"/>
        <v>96746.250905875975</v>
      </c>
      <c r="I10" s="7">
        <f t="shared" si="6"/>
        <v>102814.24298830697</v>
      </c>
      <c r="J10" s="7">
        <f t="shared" si="6"/>
        <v>108991.1830476199</v>
      </c>
      <c r="K10" s="7">
        <f t="shared" si="6"/>
        <v>116756.59362265904</v>
      </c>
      <c r="L10" s="7">
        <f t="shared" si="6"/>
        <v>130118.97003761659</v>
      </c>
      <c r="M10" s="7">
        <f>(M305)/1000</f>
        <v>144552.65902701399</v>
      </c>
      <c r="N10" s="151"/>
      <c r="O10" s="7"/>
      <c r="P10" s="7"/>
      <c r="Q10" s="7"/>
      <c r="R10" s="7"/>
      <c r="S10" s="7"/>
      <c r="U10" s="7"/>
      <c r="V10" s="7"/>
      <c r="W10" s="7"/>
      <c r="X10" s="7"/>
      <c r="Y10" s="7"/>
      <c r="Z10" s="7"/>
      <c r="AA10" s="7"/>
      <c r="AB10" s="7"/>
    </row>
    <row r="11" spans="1:29" ht="18" customHeight="1" x14ac:dyDescent="0.25">
      <c r="A11" s="1" t="s">
        <v>9</v>
      </c>
      <c r="B11" s="7">
        <f t="shared" ref="B11:L11" si="7">(B372)/1000</f>
        <v>53943.2418474386</v>
      </c>
      <c r="C11" s="7">
        <f t="shared" si="7"/>
        <v>62734.387067027841</v>
      </c>
      <c r="D11" s="7">
        <f t="shared" si="7"/>
        <v>72206.784385272462</v>
      </c>
      <c r="E11" s="7">
        <f t="shared" si="7"/>
        <v>81120.998546600851</v>
      </c>
      <c r="F11" s="7">
        <f t="shared" si="7"/>
        <v>92575.790346839567</v>
      </c>
      <c r="G11" s="7">
        <f t="shared" si="7"/>
        <v>99019.592169287032</v>
      </c>
      <c r="H11" s="7">
        <f t="shared" si="7"/>
        <v>106541.20688469186</v>
      </c>
      <c r="I11" s="7">
        <f t="shared" si="7"/>
        <v>112568.20306408963</v>
      </c>
      <c r="J11" s="7">
        <f t="shared" si="7"/>
        <v>119116.78750775626</v>
      </c>
      <c r="K11" s="7">
        <f t="shared" si="7"/>
        <v>128133.09906811851</v>
      </c>
      <c r="L11" s="7">
        <f t="shared" si="7"/>
        <v>142856.57964449649</v>
      </c>
      <c r="M11" s="7">
        <f>(M372)/1000</f>
        <v>157357.6683528382</v>
      </c>
      <c r="N11" s="151"/>
      <c r="O11" s="7"/>
      <c r="P11" s="7"/>
      <c r="Q11" s="7"/>
      <c r="R11" s="7"/>
      <c r="S11" s="7"/>
      <c r="U11" s="7"/>
      <c r="V11" s="7"/>
      <c r="W11" s="7"/>
      <c r="X11" s="7"/>
      <c r="Y11" s="7"/>
      <c r="Z11" s="7"/>
      <c r="AA11" s="7"/>
      <c r="AB11" s="7"/>
    </row>
    <row r="12" spans="1:29" ht="18" customHeight="1" x14ac:dyDescent="0.25">
      <c r="A12" s="1" t="s">
        <v>10</v>
      </c>
      <c r="B12" s="7">
        <f t="shared" ref="B12:L12" si="8">(B250)/1000</f>
        <v>20543.4611851439</v>
      </c>
      <c r="C12" s="7">
        <f t="shared" si="8"/>
        <v>24780.897395280415</v>
      </c>
      <c r="D12" s="7">
        <f t="shared" si="8"/>
        <v>27399.832171442518</v>
      </c>
      <c r="E12" s="7">
        <f t="shared" si="8"/>
        <v>30070.194708251245</v>
      </c>
      <c r="F12" s="7">
        <f t="shared" si="8"/>
        <v>35492.827712384678</v>
      </c>
      <c r="G12" s="7">
        <f t="shared" si="8"/>
        <v>41748.532944451879</v>
      </c>
      <c r="H12" s="7">
        <f t="shared" si="8"/>
        <v>41141.961634613181</v>
      </c>
      <c r="I12" s="7">
        <f t="shared" si="8"/>
        <v>50010.81447490977</v>
      </c>
      <c r="J12" s="7">
        <f t="shared" si="8"/>
        <v>60119.039229408154</v>
      </c>
      <c r="K12" s="7">
        <f t="shared" si="8"/>
        <v>67221.822629715418</v>
      </c>
      <c r="L12" s="7">
        <f t="shared" si="8"/>
        <v>68247.458671389177</v>
      </c>
      <c r="M12" s="7">
        <f>(M250)/1000</f>
        <v>74222.050299031791</v>
      </c>
      <c r="N12" s="151"/>
      <c r="O12" s="7"/>
      <c r="P12" s="7"/>
      <c r="Q12" s="7"/>
      <c r="R12" s="7"/>
      <c r="S12" s="7"/>
      <c r="U12" s="7"/>
      <c r="V12" s="7"/>
      <c r="W12" s="7"/>
      <c r="X12" s="7"/>
      <c r="Y12" s="7"/>
      <c r="Z12" s="7"/>
      <c r="AA12" s="7"/>
      <c r="AB12" s="7"/>
    </row>
    <row r="13" spans="1:29" ht="18" customHeight="1" x14ac:dyDescent="0.25">
      <c r="A13" s="1" t="s">
        <v>11</v>
      </c>
      <c r="B13" s="7">
        <f t="shared" ref="B13:L13" si="9">(B249)/1000</f>
        <v>21714.587309920014</v>
      </c>
      <c r="C13" s="7">
        <f t="shared" si="9"/>
        <v>27344.522295215684</v>
      </c>
      <c r="D13" s="7">
        <f t="shared" si="9"/>
        <v>31103.45243391574</v>
      </c>
      <c r="E13" s="7">
        <f t="shared" si="9"/>
        <v>30907.601921777874</v>
      </c>
      <c r="F13" s="7">
        <f t="shared" si="9"/>
        <v>34865.346485541901</v>
      </c>
      <c r="G13" s="7">
        <f t="shared" si="9"/>
        <v>38417.9975607378</v>
      </c>
      <c r="H13" s="7">
        <f t="shared" si="9"/>
        <v>40639.844453746526</v>
      </c>
      <c r="I13" s="7">
        <f t="shared" si="9"/>
        <v>46103.604408300198</v>
      </c>
      <c r="J13" s="7">
        <f t="shared" si="9"/>
        <v>55949.293274512689</v>
      </c>
      <c r="K13" s="7">
        <f t="shared" si="9"/>
        <v>63708.208350152665</v>
      </c>
      <c r="L13" s="7">
        <f t="shared" si="9"/>
        <v>67065.805780843526</v>
      </c>
      <c r="M13" s="7">
        <f>(M249)/1000</f>
        <v>71248.413381312261</v>
      </c>
      <c r="N13" s="151"/>
      <c r="O13" s="7"/>
      <c r="P13" s="7"/>
      <c r="Q13" s="7"/>
      <c r="R13" s="7"/>
      <c r="S13" s="7"/>
      <c r="U13" s="7"/>
      <c r="V13" s="7"/>
      <c r="W13" s="7"/>
      <c r="X13" s="7"/>
      <c r="Y13" s="7"/>
      <c r="Z13" s="7"/>
      <c r="AA13" s="7"/>
      <c r="AB13" s="7"/>
    </row>
    <row r="14" spans="1:29" ht="18" customHeight="1" x14ac:dyDescent="0.25">
      <c r="A14" s="1" t="s">
        <v>12</v>
      </c>
      <c r="B14" s="7">
        <f t="shared" ref="B14:L15" si="10">(B246)/1000</f>
        <v>6497.9749880521649</v>
      </c>
      <c r="C14" s="7">
        <f t="shared" si="10"/>
        <v>7330.7328696200066</v>
      </c>
      <c r="D14" s="7">
        <f t="shared" si="10"/>
        <v>8151.1299410960955</v>
      </c>
      <c r="E14" s="7">
        <f t="shared" si="10"/>
        <v>9366.3344342132241</v>
      </c>
      <c r="F14" s="7">
        <f t="shared" si="10"/>
        <v>9824.6765947900112</v>
      </c>
      <c r="G14" s="7">
        <f t="shared" si="10"/>
        <v>10097.15613342472</v>
      </c>
      <c r="H14" s="7">
        <f t="shared" si="10"/>
        <v>10468.313421584642</v>
      </c>
      <c r="I14" s="7">
        <f t="shared" si="10"/>
        <v>10864.652030092842</v>
      </c>
      <c r="J14" s="7">
        <f t="shared" si="10"/>
        <v>11263.616812026043</v>
      </c>
      <c r="K14" s="7">
        <f t="shared" si="10"/>
        <v>11862.429899676494</v>
      </c>
      <c r="L14" s="7">
        <f t="shared" si="10"/>
        <v>12455.97934526487</v>
      </c>
      <c r="M14" s="7">
        <f>(M246)/1000</f>
        <v>13031.657303477999</v>
      </c>
      <c r="N14" s="151"/>
      <c r="O14" s="7"/>
      <c r="P14" s="7"/>
      <c r="Q14" s="7"/>
      <c r="R14" s="7"/>
      <c r="S14" s="7"/>
      <c r="U14" s="7"/>
      <c r="V14" s="7"/>
      <c r="W14" s="7"/>
      <c r="X14" s="7"/>
      <c r="Y14" s="7"/>
      <c r="Z14" s="7"/>
      <c r="AA14" s="7"/>
      <c r="AB14" s="7"/>
    </row>
    <row r="15" spans="1:29" ht="18" customHeight="1" x14ac:dyDescent="0.25">
      <c r="A15" s="1" t="s">
        <v>13</v>
      </c>
      <c r="B15" s="7">
        <f t="shared" si="10"/>
        <v>42196.070147380866</v>
      </c>
      <c r="C15" s="7">
        <f t="shared" si="10"/>
        <v>48675.221068043764</v>
      </c>
      <c r="D15" s="7">
        <f t="shared" si="10"/>
        <v>53954.462571492979</v>
      </c>
      <c r="E15" s="7">
        <f t="shared" si="10"/>
        <v>60047.089418577685</v>
      </c>
      <c r="F15" s="7">
        <f t="shared" si="10"/>
        <v>64699.505478900952</v>
      </c>
      <c r="G15" s="7">
        <f t="shared" si="10"/>
        <v>70844.172200248373</v>
      </c>
      <c r="H15" s="7">
        <f t="shared" si="10"/>
        <v>76759.563695487654</v>
      </c>
      <c r="I15" s="7">
        <f t="shared" si="10"/>
        <v>81252.020824712861</v>
      </c>
      <c r="J15" s="7">
        <f t="shared" si="10"/>
        <v>88581.903042406338</v>
      </c>
      <c r="K15" s="7">
        <f t="shared" si="10"/>
        <v>94824.442781483784</v>
      </c>
      <c r="L15" s="7">
        <f t="shared" si="10"/>
        <v>103000.65013669551</v>
      </c>
      <c r="M15" s="7">
        <f>(M247)/1000</f>
        <v>110544.78241417</v>
      </c>
      <c r="N15" s="151"/>
      <c r="O15" s="7"/>
      <c r="P15" s="7"/>
      <c r="Q15" s="7"/>
      <c r="R15" s="7"/>
      <c r="S15" s="7"/>
      <c r="U15" s="7"/>
      <c r="V15" s="7"/>
      <c r="W15" s="7"/>
      <c r="X15" s="7"/>
      <c r="Y15" s="7"/>
      <c r="Z15" s="7"/>
      <c r="AA15" s="7"/>
      <c r="AB15" s="7"/>
    </row>
    <row r="16" spans="1:29" ht="18" customHeight="1" x14ac:dyDescent="0.25">
      <c r="A16" s="1" t="s">
        <v>14</v>
      </c>
      <c r="B16" s="7">
        <f t="shared" ref="B16:L16" si="11">B313/1000</f>
        <v>6370.110417965986</v>
      </c>
      <c r="C16" s="7">
        <f t="shared" si="11"/>
        <v>7802.0684558778094</v>
      </c>
      <c r="D16" s="7">
        <f t="shared" si="11"/>
        <v>10697.749783377329</v>
      </c>
      <c r="E16" s="7">
        <f t="shared" si="11"/>
        <v>12454.282212934328</v>
      </c>
      <c r="F16" s="7">
        <f t="shared" si="11"/>
        <v>18647.266332933814</v>
      </c>
      <c r="G16" s="7">
        <f t="shared" si="11"/>
        <v>18708.652192089045</v>
      </c>
      <c r="H16" s="7">
        <f t="shared" si="11"/>
        <v>20074.198194994638</v>
      </c>
      <c r="I16" s="7">
        <f t="shared" si="11"/>
        <v>21085.927725188318</v>
      </c>
      <c r="J16" s="7">
        <f t="shared" si="11"/>
        <v>19857.500842976398</v>
      </c>
      <c r="K16" s="7">
        <f t="shared" si="11"/>
        <v>22342.52759081158</v>
      </c>
      <c r="L16" s="7">
        <f t="shared" si="11"/>
        <v>28356.107029728919</v>
      </c>
      <c r="M16" s="7">
        <f>(M313)/1000</f>
        <v>34843.395623078046</v>
      </c>
      <c r="N16" s="151"/>
      <c r="O16" s="7"/>
      <c r="P16" s="7"/>
      <c r="Q16" s="7"/>
      <c r="R16" s="7"/>
      <c r="S16" s="7"/>
      <c r="U16" s="7"/>
      <c r="V16" s="7"/>
      <c r="W16" s="7"/>
      <c r="X16" s="7"/>
      <c r="Y16" s="7"/>
      <c r="Z16" s="7"/>
      <c r="AA16" s="7"/>
      <c r="AB16" s="7"/>
    </row>
    <row r="17" spans="1:28" ht="18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U17" s="7"/>
      <c r="V17" s="7"/>
      <c r="W17" s="7"/>
      <c r="X17" s="7"/>
      <c r="Y17" s="7"/>
      <c r="Z17" s="7"/>
      <c r="AA17" s="7"/>
      <c r="AB17" s="7"/>
    </row>
    <row r="18" spans="1:28" ht="18" customHeight="1" x14ac:dyDescent="0.25">
      <c r="A18" s="156" t="s">
        <v>15</v>
      </c>
      <c r="B18" s="156"/>
      <c r="C18" s="156"/>
      <c r="D18" s="156"/>
      <c r="E18" s="156"/>
      <c r="F18" s="156"/>
      <c r="G18" s="156"/>
      <c r="H18" s="156"/>
      <c r="I18"/>
      <c r="J18"/>
      <c r="K18"/>
      <c r="L18"/>
      <c r="U18" s="7"/>
      <c r="V18" s="7"/>
      <c r="W18" s="7"/>
      <c r="X18" s="7"/>
      <c r="Y18" s="7"/>
      <c r="Z18" s="7"/>
      <c r="AA18" s="7"/>
      <c r="AB18" s="7"/>
    </row>
    <row r="19" spans="1:28" ht="18" customHeight="1" x14ac:dyDescent="0.25">
      <c r="A19" s="1" t="s">
        <v>16</v>
      </c>
      <c r="B19" s="7">
        <f t="shared" ref="B19:L19" si="12">(B171)/1000</f>
        <v>70989.151561756255</v>
      </c>
      <c r="C19" s="7">
        <f t="shared" si="12"/>
        <v>75059.326830086851</v>
      </c>
      <c r="D19" s="7">
        <f t="shared" si="12"/>
        <v>80841.53979109168</v>
      </c>
      <c r="E19" s="7">
        <f t="shared" si="12"/>
        <v>86484.736137712709</v>
      </c>
      <c r="F19" s="7">
        <f t="shared" si="12"/>
        <v>92803.85720491028</v>
      </c>
      <c r="G19" s="7">
        <f t="shared" si="12"/>
        <v>99262.788560758054</v>
      </c>
      <c r="H19" s="7">
        <f t="shared" si="12"/>
        <v>106301.66587456498</v>
      </c>
      <c r="I19" s="7">
        <f t="shared" si="12"/>
        <v>113849.36386983753</v>
      </c>
      <c r="J19" s="7">
        <f t="shared" si="12"/>
        <v>119772.32251251904</v>
      </c>
      <c r="K19" s="7">
        <f t="shared" si="12"/>
        <v>125293.09628272509</v>
      </c>
      <c r="L19" s="7">
        <f t="shared" si="12"/>
        <v>131253.11238490199</v>
      </c>
      <c r="M19" s="7">
        <f>(M171)/1000</f>
        <v>138033.89438121722</v>
      </c>
      <c r="N19" s="7"/>
      <c r="O19" s="7"/>
      <c r="P19" s="7"/>
      <c r="Q19" s="7"/>
      <c r="R19" s="7"/>
      <c r="S19" s="7"/>
      <c r="U19" s="7"/>
      <c r="V19" s="7"/>
      <c r="W19" s="7"/>
      <c r="X19" s="7"/>
      <c r="Y19" s="7"/>
      <c r="Z19" s="7"/>
      <c r="AA19" s="7"/>
      <c r="AB19" s="7"/>
    </row>
    <row r="20" spans="1:28" ht="18" customHeight="1" x14ac:dyDescent="0.25">
      <c r="A20" s="1" t="s">
        <v>17</v>
      </c>
      <c r="B20" s="7">
        <f t="shared" ref="B20:L20" si="13">(B269)/1000</f>
        <v>22298.4788672748</v>
      </c>
      <c r="C20" s="7">
        <f t="shared" si="13"/>
        <v>26190.461029016416</v>
      </c>
      <c r="D20" s="7">
        <f t="shared" si="13"/>
        <v>28081.728250502092</v>
      </c>
      <c r="E20" s="7">
        <f t="shared" si="13"/>
        <v>30070.194708251245</v>
      </c>
      <c r="F20" s="7">
        <f t="shared" si="13"/>
        <v>34878.462287466544</v>
      </c>
      <c r="G20" s="7">
        <f t="shared" si="13"/>
        <v>39939.171190459499</v>
      </c>
      <c r="H20" s="7">
        <f t="shared" si="13"/>
        <v>46824.212165182544</v>
      </c>
      <c r="I20" s="7">
        <f t="shared" si="13"/>
        <v>53293.525995723576</v>
      </c>
      <c r="J20" s="7">
        <f t="shared" si="13"/>
        <v>56436.60092478968</v>
      </c>
      <c r="K20" s="7">
        <f t="shared" si="13"/>
        <v>58860.659519607914</v>
      </c>
      <c r="L20" s="7">
        <f t="shared" si="13"/>
        <v>63270.605173366326</v>
      </c>
      <c r="M20" s="7">
        <f>(M269)/1000</f>
        <v>66300.057193802961</v>
      </c>
      <c r="N20" s="7"/>
      <c r="O20" s="7"/>
      <c r="P20" s="7"/>
      <c r="Q20" s="7"/>
      <c r="R20" s="7"/>
      <c r="S20" s="7"/>
      <c r="U20" s="7"/>
      <c r="V20" s="7"/>
      <c r="W20" s="7"/>
      <c r="X20" s="7"/>
      <c r="Y20" s="7"/>
      <c r="Z20" s="7"/>
      <c r="AA20" s="7"/>
      <c r="AB20" s="7"/>
    </row>
    <row r="21" spans="1:28" ht="18" customHeight="1" x14ac:dyDescent="0.25">
      <c r="A21" s="1" t="s">
        <v>18</v>
      </c>
      <c r="B21" s="7">
        <f t="shared" ref="B21:L21" si="14">(B268)/1000</f>
        <v>23424.588249767934</v>
      </c>
      <c r="C21" s="7">
        <f t="shared" si="14"/>
        <v>29019.242993854641</v>
      </c>
      <c r="D21" s="7">
        <f t="shared" si="14"/>
        <v>31803.806022439738</v>
      </c>
      <c r="E21" s="7">
        <f t="shared" si="14"/>
        <v>30907.601921777841</v>
      </c>
      <c r="F21" s="7">
        <f t="shared" si="14"/>
        <v>33795.16916412385</v>
      </c>
      <c r="G21" s="7">
        <f t="shared" si="14"/>
        <v>36324.383137588018</v>
      </c>
      <c r="H21" s="7">
        <f t="shared" si="14"/>
        <v>45155.626301365119</v>
      </c>
      <c r="I21" s="7">
        <f t="shared" si="14"/>
        <v>48650.733726332022</v>
      </c>
      <c r="J21" s="7">
        <f t="shared" si="14"/>
        <v>51210.017442725017</v>
      </c>
      <c r="K21" s="7">
        <f t="shared" si="14"/>
        <v>54636.423018799738</v>
      </c>
      <c r="L21" s="7">
        <f t="shared" si="14"/>
        <v>61112.748969886488</v>
      </c>
      <c r="M21" s="7">
        <f>(M268)/1000</f>
        <v>62629.847065784794</v>
      </c>
      <c r="U21" s="7"/>
      <c r="V21" s="7"/>
      <c r="W21" s="7"/>
      <c r="X21" s="7"/>
      <c r="Y21" s="7"/>
      <c r="Z21" s="7"/>
      <c r="AA21" s="7"/>
      <c r="AB21" s="7"/>
    </row>
    <row r="22" spans="1:28" ht="18" customHeight="1" x14ac:dyDescent="0.25">
      <c r="U22" s="7"/>
      <c r="V22" s="7"/>
      <c r="W22" s="7"/>
      <c r="X22" s="7"/>
      <c r="Y22" s="7"/>
      <c r="Z22" s="7"/>
      <c r="AA22" s="7"/>
      <c r="AB22" s="7"/>
    </row>
    <row r="23" spans="1:28" ht="18" customHeight="1" x14ac:dyDescent="0.25">
      <c r="A23" s="156" t="s">
        <v>19</v>
      </c>
      <c r="B23" s="156"/>
      <c r="C23" s="156"/>
      <c r="D23" s="156"/>
      <c r="E23" s="156"/>
      <c r="F23" s="156"/>
      <c r="G23" s="156"/>
      <c r="H23" s="156"/>
      <c r="I23"/>
      <c r="J23"/>
      <c r="K23"/>
      <c r="L23"/>
      <c r="M23" s="7"/>
      <c r="N23" s="7"/>
      <c r="O23" s="7"/>
      <c r="P23" s="7"/>
      <c r="Q23" s="7"/>
      <c r="R23" s="7"/>
      <c r="S23" s="7"/>
      <c r="U23" s="7"/>
      <c r="V23" s="7"/>
      <c r="W23" s="7"/>
      <c r="X23" s="7"/>
      <c r="Y23" s="7"/>
      <c r="Z23" s="7"/>
      <c r="AA23" s="7"/>
      <c r="AB23" s="7"/>
    </row>
    <row r="24" spans="1:28" ht="18" customHeight="1" x14ac:dyDescent="0.25">
      <c r="B24" s="3">
        <v>2012</v>
      </c>
      <c r="C24" s="9">
        <v>2013</v>
      </c>
      <c r="D24" s="3">
        <v>2014</v>
      </c>
      <c r="E24" s="9">
        <v>2015</v>
      </c>
      <c r="F24" s="4">
        <v>2016</v>
      </c>
      <c r="G24" s="9">
        <v>2017</v>
      </c>
      <c r="H24" s="3">
        <v>2018</v>
      </c>
      <c r="I24" s="3">
        <v>2019</v>
      </c>
      <c r="J24" s="3">
        <v>2020</v>
      </c>
      <c r="K24" s="3">
        <v>2021</v>
      </c>
      <c r="L24" s="3">
        <v>2022</v>
      </c>
      <c r="M24" s="10" t="s">
        <v>20</v>
      </c>
      <c r="N24" s="7"/>
      <c r="O24" s="7"/>
      <c r="P24" s="7"/>
      <c r="Q24" s="7"/>
      <c r="R24" s="7"/>
      <c r="S24" s="7"/>
      <c r="U24" s="7"/>
      <c r="V24" s="7"/>
      <c r="W24" s="7"/>
      <c r="X24" s="7"/>
      <c r="Y24" s="7"/>
      <c r="Z24" s="7"/>
      <c r="AA24" s="7"/>
      <c r="AB24" s="7"/>
    </row>
    <row r="25" spans="1:28" ht="18" customHeight="1" x14ac:dyDescent="0.25">
      <c r="A25" s="1" t="s">
        <v>21</v>
      </c>
      <c r="B25" s="7">
        <f t="shared" ref="B25:M25" si="15">B74*1000000/B385</f>
        <v>1427911.8538512532</v>
      </c>
      <c r="C25" s="7">
        <f t="shared" si="15"/>
        <v>1620856.7876119483</v>
      </c>
      <c r="D25" s="7">
        <f t="shared" si="15"/>
        <v>1778193.5155957572</v>
      </c>
      <c r="E25" s="7">
        <f t="shared" si="15"/>
        <v>1968278.8783130909</v>
      </c>
      <c r="F25" s="7">
        <f t="shared" si="15"/>
        <v>2190485.3188133468</v>
      </c>
      <c r="G25" s="7">
        <f t="shared" si="15"/>
        <v>2327349.0495563643</v>
      </c>
      <c r="H25" s="7">
        <f t="shared" si="15"/>
        <v>2356506.8212954262</v>
      </c>
      <c r="I25" s="7">
        <f t="shared" si="15"/>
        <v>2479310.8296834426</v>
      </c>
      <c r="J25" s="7">
        <f t="shared" si="15"/>
        <v>2597724.9648647732</v>
      </c>
      <c r="K25" s="7">
        <f t="shared" si="15"/>
        <v>2705393.0612784633</v>
      </c>
      <c r="L25" s="7">
        <f t="shared" si="15"/>
        <v>2854071.6449776907</v>
      </c>
      <c r="M25" s="8">
        <f t="shared" si="15"/>
        <v>3058846.8626833046</v>
      </c>
    </row>
    <row r="26" spans="1:28" ht="18" customHeight="1" x14ac:dyDescent="0.25">
      <c r="A26" s="11" t="s">
        <v>22</v>
      </c>
      <c r="B26" s="12">
        <f t="shared" ref="B26:M26" si="16">B72*1000000/B385</f>
        <v>1321658.8937033541</v>
      </c>
      <c r="C26" s="12">
        <f t="shared" si="16"/>
        <v>1499299.6948792397</v>
      </c>
      <c r="D26" s="12">
        <f t="shared" si="16"/>
        <v>1640151.5879487505</v>
      </c>
      <c r="E26" s="12">
        <f t="shared" si="16"/>
        <v>1804153.8629513728</v>
      </c>
      <c r="F26" s="12">
        <f t="shared" si="16"/>
        <v>2009736.8949870996</v>
      </c>
      <c r="G26" s="12">
        <f t="shared" si="16"/>
        <v>2135509.3876476237</v>
      </c>
      <c r="H26" s="12">
        <f t="shared" si="16"/>
        <v>2170359.2789915516</v>
      </c>
      <c r="I26" s="12">
        <f t="shared" si="16"/>
        <v>2299564.5535225463</v>
      </c>
      <c r="J26" s="12">
        <f t="shared" si="16"/>
        <v>2416800.8496445874</v>
      </c>
      <c r="K26" s="12">
        <f t="shared" si="16"/>
        <v>2508309.8627155782</v>
      </c>
      <c r="L26" s="12">
        <f t="shared" si="16"/>
        <v>2641250.8774370714</v>
      </c>
      <c r="M26" s="13">
        <f t="shared" si="16"/>
        <v>2851373.1257798341</v>
      </c>
    </row>
    <row r="27" spans="1:28" ht="18" customHeight="1" x14ac:dyDescent="0.25">
      <c r="A27" s="1" t="s">
        <v>23</v>
      </c>
    </row>
    <row r="28" spans="1:28" ht="18" customHeight="1" x14ac:dyDescent="0.25"/>
    <row r="29" spans="1:28" ht="18" customHeight="1" x14ac:dyDescent="0.25">
      <c r="A29" s="156" t="s">
        <v>24</v>
      </c>
      <c r="B29" s="156"/>
      <c r="C29" s="156"/>
      <c r="D29" s="156"/>
      <c r="E29" s="156"/>
      <c r="F29" s="156"/>
      <c r="G29" s="156"/>
      <c r="H29" s="156"/>
      <c r="I29"/>
      <c r="J29"/>
      <c r="K29"/>
      <c r="L29"/>
    </row>
    <row r="30" spans="1:28" ht="18" customHeight="1" x14ac:dyDescent="0.25">
      <c r="M30" s="4" t="s">
        <v>25</v>
      </c>
    </row>
    <row r="31" spans="1:28" ht="18" customHeight="1" thickBot="1" x14ac:dyDescent="0.3">
      <c r="A31" s="14" t="s">
        <v>2</v>
      </c>
      <c r="B31" s="15">
        <v>2012</v>
      </c>
      <c r="C31" s="14">
        <v>2013</v>
      </c>
      <c r="D31" s="15">
        <v>2014</v>
      </c>
      <c r="E31" s="14">
        <v>2015</v>
      </c>
      <c r="F31" s="16">
        <v>2016</v>
      </c>
      <c r="G31" s="14">
        <v>2017</v>
      </c>
      <c r="H31" s="15">
        <v>2018</v>
      </c>
      <c r="I31" s="14">
        <v>2019</v>
      </c>
      <c r="J31" s="14">
        <v>2020</v>
      </c>
      <c r="K31" s="14">
        <v>2021</v>
      </c>
      <c r="L31" s="14">
        <v>2022</v>
      </c>
      <c r="M31" s="17">
        <v>2023</v>
      </c>
    </row>
    <row r="32" spans="1:28" ht="18" customHeight="1" x14ac:dyDescent="0.25">
      <c r="A32" s="1" t="s">
        <v>26</v>
      </c>
      <c r="B32" s="18">
        <f t="shared" ref="B32:K32" si="17">B301/B303*100</f>
        <v>17.555824567557</v>
      </c>
      <c r="C32" s="18">
        <f t="shared" si="17"/>
        <v>19.053191424001326</v>
      </c>
      <c r="D32" s="18">
        <f t="shared" si="17"/>
        <v>20.657932592541687</v>
      </c>
      <c r="E32" s="18">
        <f t="shared" si="17"/>
        <v>25.4901569933776</v>
      </c>
      <c r="F32" s="18">
        <f t="shared" si="17"/>
        <v>27.544804821713758</v>
      </c>
      <c r="G32" s="18">
        <f t="shared" si="17"/>
        <v>31.012040135286128</v>
      </c>
      <c r="H32" s="18">
        <f t="shared" si="17"/>
        <v>32.728427424914571</v>
      </c>
      <c r="I32" s="18">
        <f t="shared" si="17"/>
        <v>33.493987669189195</v>
      </c>
      <c r="J32" s="18">
        <f t="shared" si="17"/>
        <v>35.019135471791721</v>
      </c>
      <c r="K32" s="18">
        <f t="shared" si="17"/>
        <v>36.791552653553275</v>
      </c>
      <c r="L32" s="18">
        <f>L301/L303*100</f>
        <v>36.80497923905358</v>
      </c>
      <c r="M32" s="18">
        <f>M301/M303*100</f>
        <v>35.313916626585382</v>
      </c>
    </row>
    <row r="33" spans="1:18" ht="18" customHeight="1" x14ac:dyDescent="0.25">
      <c r="A33" s="1" t="s">
        <v>27</v>
      </c>
      <c r="B33" s="18">
        <f t="shared" ref="B33:L33" si="18">B249/B244*100</f>
        <v>34.844439282777081</v>
      </c>
      <c r="C33" s="18">
        <f t="shared" si="18"/>
        <v>37.469952753860568</v>
      </c>
      <c r="D33" s="18">
        <f t="shared" si="18"/>
        <v>37.653967088555049</v>
      </c>
      <c r="E33" s="18">
        <f t="shared" si="18"/>
        <v>32.758692246056164</v>
      </c>
      <c r="F33" s="18">
        <f t="shared" si="18"/>
        <v>32.174786499033324</v>
      </c>
      <c r="G33" s="18">
        <f t="shared" si="18"/>
        <v>32.354141404348056</v>
      </c>
      <c r="H33" s="18">
        <f t="shared" si="18"/>
        <v>32.774656895879097</v>
      </c>
      <c r="I33" s="18">
        <f t="shared" si="18"/>
        <v>34.267532304314265</v>
      </c>
      <c r="J33" s="18">
        <f t="shared" si="18"/>
        <v>38.483710247103609</v>
      </c>
      <c r="K33" s="18">
        <f t="shared" si="18"/>
        <v>40.79488778856809</v>
      </c>
      <c r="L33" s="18">
        <f t="shared" si="18"/>
        <v>39.261089489276422</v>
      </c>
      <c r="M33" s="18">
        <f>M249/M244*100</f>
        <v>37.739895455188822</v>
      </c>
    </row>
    <row r="34" spans="1:18" ht="18" customHeight="1" x14ac:dyDescent="0.25">
      <c r="A34" s="1" t="s">
        <v>28</v>
      </c>
      <c r="B34" s="18">
        <f t="shared" ref="B34:L34" si="19">B310/B314*100</f>
        <v>11.769271647785736</v>
      </c>
      <c r="C34" s="18">
        <f t="shared" si="19"/>
        <v>11.459002713568745</v>
      </c>
      <c r="D34" s="18">
        <f t="shared" si="19"/>
        <v>11.166617711581358</v>
      </c>
      <c r="E34" s="18">
        <f t="shared" si="19"/>
        <v>11.412080591691284</v>
      </c>
      <c r="F34" s="18">
        <f t="shared" si="19"/>
        <v>10.517914343007334</v>
      </c>
      <c r="G34" s="18">
        <f t="shared" si="19"/>
        <v>10.10566911298608</v>
      </c>
      <c r="H34" s="18">
        <f t="shared" si="19"/>
        <v>9.7287522197171619</v>
      </c>
      <c r="I34" s="18">
        <f t="shared" si="19"/>
        <v>9.5701973107009746</v>
      </c>
      <c r="J34" s="18">
        <f t="shared" si="19"/>
        <v>9.3834359444748543</v>
      </c>
      <c r="K34" s="18">
        <f t="shared" si="19"/>
        <v>9.1668732954438212</v>
      </c>
      <c r="L34" s="18">
        <f t="shared" si="19"/>
        <v>8.63577446152728</v>
      </c>
      <c r="M34" s="18" t="e">
        <f>M310/M315*100</f>
        <v>#DIV/0!</v>
      </c>
    </row>
    <row r="35" spans="1:18" ht="18" customHeight="1" x14ac:dyDescent="0.25">
      <c r="A35" s="1" t="s">
        <v>29</v>
      </c>
      <c r="B35" s="18">
        <f t="shared" ref="B35:L35" si="20">B311/B314*100</f>
        <v>76.426427147946569</v>
      </c>
      <c r="C35" s="18">
        <f t="shared" si="20"/>
        <v>76.086456868968469</v>
      </c>
      <c r="D35" s="18">
        <f t="shared" si="20"/>
        <v>73.914765403515247</v>
      </c>
      <c r="E35" s="18">
        <f t="shared" si="20"/>
        <v>73.162263055457913</v>
      </c>
      <c r="F35" s="18">
        <f t="shared" si="20"/>
        <v>69.264759007220917</v>
      </c>
      <c r="G35" s="18">
        <f t="shared" si="20"/>
        <v>70.903901393499709</v>
      </c>
      <c r="H35" s="18">
        <f t="shared" si="20"/>
        <v>71.336684871052825</v>
      </c>
      <c r="I35" s="18">
        <f t="shared" si="20"/>
        <v>71.571355348694183</v>
      </c>
      <c r="J35" s="18">
        <f t="shared" si="20"/>
        <v>73.795356048568351</v>
      </c>
      <c r="K35" s="18">
        <f t="shared" si="20"/>
        <v>73.277031741416636</v>
      </c>
      <c r="L35" s="18">
        <f t="shared" si="20"/>
        <v>71.410714430039604</v>
      </c>
      <c r="M35" s="18">
        <f>M311/M314*100</f>
        <v>69.570136954389667</v>
      </c>
    </row>
    <row r="36" spans="1:18" ht="18" customHeight="1" x14ac:dyDescent="0.25">
      <c r="A36" s="1" t="s">
        <v>30</v>
      </c>
      <c r="B36" s="18">
        <f t="shared" ref="B36:L36" si="21">B313/B314*100</f>
        <v>11.537680596383018</v>
      </c>
      <c r="C36" s="18">
        <f t="shared" si="21"/>
        <v>12.195768853870028</v>
      </c>
      <c r="D36" s="18">
        <f t="shared" si="21"/>
        <v>14.655352456455045</v>
      </c>
      <c r="E36" s="18">
        <f t="shared" si="21"/>
        <v>15.174481898330031</v>
      </c>
      <c r="F36" s="18">
        <f t="shared" si="21"/>
        <v>19.963033706885529</v>
      </c>
      <c r="G36" s="18">
        <f t="shared" si="21"/>
        <v>18.724425581311444</v>
      </c>
      <c r="H36" s="18">
        <f t="shared" si="21"/>
        <v>18.656004303989711</v>
      </c>
      <c r="I36" s="18">
        <f t="shared" si="21"/>
        <v>18.573672516183468</v>
      </c>
      <c r="J36" s="18">
        <f t="shared" si="21"/>
        <v>16.542784638987385</v>
      </c>
      <c r="K36" s="18">
        <f t="shared" si="21"/>
        <v>17.265528332480425</v>
      </c>
      <c r="L36" s="18">
        <f t="shared" si="21"/>
        <v>19.65938912774104</v>
      </c>
      <c r="M36" s="18">
        <f>M313/M314*100</f>
        <v>21.928305909287285</v>
      </c>
    </row>
    <row r="37" spans="1:18" s="9" customFormat="1" ht="18" customHeight="1" x14ac:dyDescent="0.25">
      <c r="A37" s="1" t="s">
        <v>31</v>
      </c>
      <c r="B37" s="18">
        <f t="shared" ref="B37:M37" si="22">B250/B72*100</f>
        <v>35.629954602202766</v>
      </c>
      <c r="C37" s="18">
        <f t="shared" si="22"/>
        <v>36.723465505740009</v>
      </c>
      <c r="D37" s="18">
        <f t="shared" si="22"/>
        <v>35.975168430033591</v>
      </c>
      <c r="E37" s="18">
        <f t="shared" si="22"/>
        <v>34.782592218704352</v>
      </c>
      <c r="F37" s="18">
        <f t="shared" si="22"/>
        <v>35.711095046472025</v>
      </c>
      <c r="G37" s="18">
        <f t="shared" si="22"/>
        <v>38.317433384779093</v>
      </c>
      <c r="H37" s="18">
        <f t="shared" si="22"/>
        <v>36.025347652240093</v>
      </c>
      <c r="I37" s="18">
        <f t="shared" si="22"/>
        <v>40.077188757697648</v>
      </c>
      <c r="J37" s="18">
        <f t="shared" si="22"/>
        <v>44.447431118672192</v>
      </c>
      <c r="K37" s="18">
        <f t="shared" si="22"/>
        <v>46.426914402490873</v>
      </c>
      <c r="L37" s="18">
        <f t="shared" si="22"/>
        <v>43.172072815815874</v>
      </c>
      <c r="M37" s="18">
        <f t="shared" si="22"/>
        <v>42.175683082065376</v>
      </c>
    </row>
    <row r="38" spans="1:18" ht="18" customHeight="1" x14ac:dyDescent="0.25">
      <c r="A38" s="1" t="s">
        <v>32</v>
      </c>
      <c r="B38" s="18">
        <f t="shared" ref="B38:M38" si="23">B269/B171*100</f>
        <v>31.411107720982518</v>
      </c>
      <c r="C38" s="18">
        <f t="shared" si="23"/>
        <v>34.893013480262397</v>
      </c>
      <c r="D38" s="18">
        <f t="shared" si="23"/>
        <v>34.736755785540531</v>
      </c>
      <c r="E38" s="18">
        <f t="shared" si="23"/>
        <v>34.769366308026207</v>
      </c>
      <c r="F38" s="18">
        <f t="shared" si="23"/>
        <v>37.582987752820593</v>
      </c>
      <c r="G38" s="18">
        <f t="shared" si="23"/>
        <v>40.23579406699119</v>
      </c>
      <c r="H38" s="18">
        <f t="shared" si="23"/>
        <v>44.048427444622277</v>
      </c>
      <c r="I38" s="18">
        <f t="shared" si="23"/>
        <v>46.810561064402044</v>
      </c>
      <c r="J38" s="18">
        <f t="shared" si="23"/>
        <v>47.119901944700729</v>
      </c>
      <c r="K38" s="18">
        <f t="shared" si="23"/>
        <v>46.978374121099428</v>
      </c>
      <c r="L38" s="18">
        <f t="shared" si="23"/>
        <v>48.205032264548663</v>
      </c>
      <c r="M38" s="18">
        <f t="shared" si="23"/>
        <v>48.031722564240468</v>
      </c>
    </row>
    <row r="39" spans="1:18" ht="18" customHeight="1" x14ac:dyDescent="0.25">
      <c r="A39" s="1" t="s">
        <v>33</v>
      </c>
      <c r="B39" s="18">
        <f t="shared" ref="B39:M39" si="24">B46/B72*100</f>
        <v>28.652969426691044</v>
      </c>
      <c r="C39" s="18">
        <f t="shared" si="24"/>
        <v>28.934230361750334</v>
      </c>
      <c r="D39" s="18">
        <f t="shared" si="24"/>
        <v>27.945002694125133</v>
      </c>
      <c r="E39" s="18">
        <f t="shared" si="24"/>
        <v>29.151110598715114</v>
      </c>
      <c r="F39" s="18">
        <f t="shared" si="24"/>
        <v>29.886919895190662</v>
      </c>
      <c r="G39" s="18">
        <f t="shared" si="24"/>
        <v>31.336498427050071</v>
      </c>
      <c r="H39" s="18">
        <f t="shared" si="24"/>
        <v>29.698217340423959</v>
      </c>
      <c r="I39" s="18">
        <f t="shared" si="24"/>
        <v>29.208246613910887</v>
      </c>
      <c r="J39" s="18">
        <f t="shared" si="24"/>
        <v>28.656465398371882</v>
      </c>
      <c r="K39" s="18">
        <f t="shared" si="24"/>
        <v>28.904629468934502</v>
      </c>
      <c r="L39" s="18">
        <f t="shared" si="24"/>
        <v>28.257808463485322</v>
      </c>
      <c r="M39" s="18">
        <f t="shared" si="24"/>
        <v>28.399906060983547</v>
      </c>
    </row>
    <row r="40" spans="1:18" ht="18" customHeight="1" x14ac:dyDescent="0.25">
      <c r="A40" s="1" t="s">
        <v>34</v>
      </c>
      <c r="B40" s="18">
        <f t="shared" ref="B40:L40" si="25">B51/B72*100</f>
        <v>27.452689521148294</v>
      </c>
      <c r="C40" s="18">
        <f t="shared" si="25"/>
        <v>27.519849965751909</v>
      </c>
      <c r="D40" s="18">
        <f t="shared" si="25"/>
        <v>27.267419358472296</v>
      </c>
      <c r="E40" s="18">
        <f t="shared" si="25"/>
        <v>26.724294577562386</v>
      </c>
      <c r="F40" s="18">
        <f t="shared" si="25"/>
        <v>27.102792454924728</v>
      </c>
      <c r="G40" s="18">
        <f t="shared" si="25"/>
        <v>27.291767996472871</v>
      </c>
      <c r="H40" s="18">
        <f t="shared" si="25"/>
        <v>29.255777459378752</v>
      </c>
      <c r="I40" s="18">
        <f t="shared" si="25"/>
        <v>29.959942020308024</v>
      </c>
      <c r="J40" s="18">
        <f t="shared" si="25"/>
        <v>31.40390166002393</v>
      </c>
      <c r="K40" s="18">
        <f t="shared" si="25"/>
        <v>31.31071537852128</v>
      </c>
      <c r="L40" s="18">
        <f t="shared" si="25"/>
        <v>32.937343030712761</v>
      </c>
      <c r="M40" s="18">
        <f>M51/M72*100</f>
        <v>31.926709861907511</v>
      </c>
    </row>
    <row r="41" spans="1:18" ht="18" customHeight="1" x14ac:dyDescent="0.25">
      <c r="A41" s="11" t="s">
        <v>35</v>
      </c>
      <c r="B41" s="19">
        <f t="shared" ref="B41:L41" si="26">B57/B72*100</f>
        <v>43.894341052160655</v>
      </c>
      <c r="C41" s="19">
        <f t="shared" si="26"/>
        <v>43.545919672497746</v>
      </c>
      <c r="D41" s="19">
        <f t="shared" si="26"/>
        <v>44.787577947402582</v>
      </c>
      <c r="E41" s="19">
        <f t="shared" si="26"/>
        <v>44.124594823722489</v>
      </c>
      <c r="F41" s="19">
        <f t="shared" si="26"/>
        <v>43.010287649884617</v>
      </c>
      <c r="G41" s="19">
        <f t="shared" si="26"/>
        <v>41.371733576477048</v>
      </c>
      <c r="H41" s="19">
        <f t="shared" si="26"/>
        <v>41.046005200197285</v>
      </c>
      <c r="I41" s="19">
        <f t="shared" si="26"/>
        <v>40.831811365781093</v>
      </c>
      <c r="J41" s="19">
        <f t="shared" si="26"/>
        <v>39.939632941604181</v>
      </c>
      <c r="K41" s="19">
        <f t="shared" si="26"/>
        <v>39.784655152544218</v>
      </c>
      <c r="L41" s="19">
        <f t="shared" si="26"/>
        <v>38.804848505801914</v>
      </c>
      <c r="M41" s="19">
        <f>M57/M72*100</f>
        <v>39.673384077108942</v>
      </c>
    </row>
    <row r="42" spans="1:18" ht="18" customHeight="1" x14ac:dyDescent="0.25">
      <c r="B42" s="20"/>
      <c r="C42" s="20"/>
      <c r="D42" s="20"/>
      <c r="E42" s="20"/>
      <c r="F42" s="20"/>
      <c r="G42" s="20"/>
      <c r="H42" s="20"/>
    </row>
    <row r="43" spans="1:18" ht="18" customHeight="1" x14ac:dyDescent="0.25">
      <c r="A43" s="156" t="s">
        <v>36</v>
      </c>
      <c r="B43" s="156"/>
      <c r="C43" s="156"/>
      <c r="D43" s="156"/>
      <c r="E43" s="156"/>
      <c r="F43" s="156"/>
      <c r="G43" s="156"/>
      <c r="H43" s="156"/>
      <c r="I43"/>
      <c r="J43"/>
      <c r="K43"/>
      <c r="L43"/>
    </row>
    <row r="44" spans="1:18" ht="18" customHeight="1" x14ac:dyDescent="0.25">
      <c r="B44" s="21" t="s">
        <v>37</v>
      </c>
      <c r="C44" s="21"/>
      <c r="D44" s="21"/>
      <c r="E44" s="21"/>
      <c r="F44" s="21"/>
      <c r="G44" s="21"/>
      <c r="H44" s="21"/>
      <c r="M44" s="4" t="s">
        <v>38</v>
      </c>
    </row>
    <row r="45" spans="1:18" ht="18" customHeight="1" x14ac:dyDescent="0.25">
      <c r="A45" s="22" t="s">
        <v>39</v>
      </c>
      <c r="B45" s="23" t="s">
        <v>40</v>
      </c>
      <c r="C45" s="23" t="s">
        <v>41</v>
      </c>
      <c r="D45" s="23" t="s">
        <v>42</v>
      </c>
      <c r="E45" s="23" t="s">
        <v>43</v>
      </c>
      <c r="F45" s="23" t="s">
        <v>44</v>
      </c>
      <c r="G45" s="23" t="s">
        <v>45</v>
      </c>
      <c r="H45" s="23" t="s">
        <v>46</v>
      </c>
      <c r="I45" s="23" t="s">
        <v>47</v>
      </c>
      <c r="J45" s="23" t="s">
        <v>48</v>
      </c>
      <c r="K45" s="23" t="s">
        <v>49</v>
      </c>
      <c r="L45" s="23" t="s">
        <v>50</v>
      </c>
      <c r="M45" s="17">
        <v>2023</v>
      </c>
    </row>
    <row r="46" spans="1:18" ht="18" customHeight="1" x14ac:dyDescent="0.25">
      <c r="A46" s="21" t="s">
        <v>51</v>
      </c>
      <c r="B46" s="24">
        <f t="shared" ref="B46:M46" si="27">SUM(B47:B50)</f>
        <v>16520682.437803362</v>
      </c>
      <c r="C46" s="24">
        <f t="shared" si="27"/>
        <v>19524742.121461011</v>
      </c>
      <c r="D46" s="24">
        <f t="shared" si="27"/>
        <v>21283802.613424558</v>
      </c>
      <c r="E46" s="24">
        <f t="shared" si="27"/>
        <v>25201674.623714477</v>
      </c>
      <c r="F46" s="24">
        <f t="shared" si="27"/>
        <v>29704250.102480125</v>
      </c>
      <c r="G46" s="24">
        <f t="shared" si="27"/>
        <v>34142496.544801041</v>
      </c>
      <c r="H46" s="24">
        <f t="shared" si="27"/>
        <v>33916200.621596254</v>
      </c>
      <c r="I46" s="24">
        <f t="shared" si="27"/>
        <v>36447870.916723073</v>
      </c>
      <c r="J46" s="24">
        <f t="shared" si="27"/>
        <v>38760376.56397099</v>
      </c>
      <c r="K46" s="24">
        <f t="shared" si="27"/>
        <v>41851195.590851374</v>
      </c>
      <c r="L46" s="24">
        <f t="shared" si="27"/>
        <v>44670628.243479684</v>
      </c>
      <c r="M46" s="25">
        <f t="shared" si="27"/>
        <v>49979018.764071986</v>
      </c>
      <c r="N46" s="49"/>
      <c r="O46" s="7"/>
      <c r="P46" s="7"/>
      <c r="Q46" s="7"/>
      <c r="R46" s="7"/>
    </row>
    <row r="47" spans="1:18" ht="18" customHeight="1" x14ac:dyDescent="0.25">
      <c r="A47" s="26" t="s">
        <v>52</v>
      </c>
      <c r="B47" s="27">
        <v>8797362.1132017728</v>
      </c>
      <c r="C47" s="7">
        <v>10500527.602967458</v>
      </c>
      <c r="D47" s="27">
        <v>11562090.038869968</v>
      </c>
      <c r="E47" s="7">
        <v>13279392.275067067</v>
      </c>
      <c r="F47" s="27">
        <v>16474729.384668292</v>
      </c>
      <c r="G47" s="7">
        <f>'[1]GDP CP'!D7</f>
        <v>19712861.874555789</v>
      </c>
      <c r="H47" s="7">
        <f>'[1]GDP CP'!E7</f>
        <v>19060477.700441357</v>
      </c>
      <c r="I47" s="7">
        <f>'[1]GDP CP'!F7</f>
        <v>20066646.148638312</v>
      </c>
      <c r="J47" s="7">
        <f>'[1]GDP CP'!G7</f>
        <v>21920176.544343602</v>
      </c>
      <c r="K47" s="7">
        <f>'[1]GDP CP'!H7</f>
        <v>23549768.614945199</v>
      </c>
      <c r="L47" s="7">
        <f>'[1]GDP CP'!I7</f>
        <v>25580489.82994153</v>
      </c>
      <c r="M47" s="8">
        <f>'[1]GDP CP'!J7</f>
        <v>30378157.300942659</v>
      </c>
    </row>
    <row r="48" spans="1:18" ht="18" customHeight="1" x14ac:dyDescent="0.25">
      <c r="A48" s="26" t="s">
        <v>53</v>
      </c>
      <c r="B48" s="27">
        <v>4633266.0498876357</v>
      </c>
      <c r="C48" s="7">
        <v>5579311.8563088747</v>
      </c>
      <c r="D48" s="27">
        <v>5585210.596489856</v>
      </c>
      <c r="E48" s="7">
        <v>7158456.5474439422</v>
      </c>
      <c r="F48" s="27">
        <v>8205006.6782478448</v>
      </c>
      <c r="G48" s="7">
        <f>'[1]GDP CP'!D8</f>
        <v>8867809.6810022816</v>
      </c>
      <c r="H48" s="7">
        <f>'[1]GDP CP'!E8</f>
        <v>9251173.0398342423</v>
      </c>
      <c r="I48" s="7">
        <f>'[1]GDP CP'!F8</f>
        <v>10357287.103169875</v>
      </c>
      <c r="J48" s="7">
        <f>'[1]GDP CP'!G8</f>
        <v>10622498.607541969</v>
      </c>
      <c r="K48" s="7">
        <f>'[1]GDP CP'!H8</f>
        <v>11269819.628243452</v>
      </c>
      <c r="L48" s="7">
        <f>'[1]GDP CP'!I8</f>
        <v>11479664.464767896</v>
      </c>
      <c r="M48" s="8">
        <f>'[1]GDP CP'!J8</f>
        <v>11678978.072757004</v>
      </c>
    </row>
    <row r="49" spans="1:32" ht="18" customHeight="1" x14ac:dyDescent="0.25">
      <c r="A49" s="26" t="s">
        <v>54</v>
      </c>
      <c r="B49" s="27">
        <v>1736757.1847986004</v>
      </c>
      <c r="C49" s="7">
        <v>2069113.1587993833</v>
      </c>
      <c r="D49" s="27">
        <v>2477897.0900556757</v>
      </c>
      <c r="E49" s="7">
        <v>2920424.793611716</v>
      </c>
      <c r="F49" s="27">
        <v>3094767.2326016212</v>
      </c>
      <c r="G49" s="7">
        <f>'[1]GDP CP'!D9</f>
        <v>3313764.564596015</v>
      </c>
      <c r="H49" s="7">
        <f>'[1]GDP CP'!E9</f>
        <v>3383160.0929655521</v>
      </c>
      <c r="I49" s="7">
        <f>'[1]GDP CP'!F9</f>
        <v>3641955.4992298302</v>
      </c>
      <c r="J49" s="7">
        <f>'[1]GDP CP'!G9</f>
        <v>3720575.4917234657</v>
      </c>
      <c r="K49" s="7">
        <f>'[1]GDP CP'!H9</f>
        <v>4191340.4704776662</v>
      </c>
      <c r="L49" s="7">
        <f>'[1]GDP CP'!I9</f>
        <v>4603883.0722326571</v>
      </c>
      <c r="M49" s="8">
        <f>'[1]GDP CP'!J9</f>
        <v>4804018.5190109536</v>
      </c>
    </row>
    <row r="50" spans="1:32" ht="18" customHeight="1" x14ac:dyDescent="0.25">
      <c r="A50" s="52" t="s">
        <v>55</v>
      </c>
      <c r="B50" s="27">
        <v>1353297.0899153519</v>
      </c>
      <c r="C50" s="7">
        <v>1375789.5033852924</v>
      </c>
      <c r="D50" s="27">
        <v>1658604.8880090611</v>
      </c>
      <c r="E50" s="7">
        <v>1843401.0075917491</v>
      </c>
      <c r="F50" s="27">
        <v>1929746.8069623678</v>
      </c>
      <c r="G50" s="7">
        <f>'[1]GDP CP'!D10</f>
        <v>2248060.4246469578</v>
      </c>
      <c r="H50" s="7">
        <f>'[1]GDP CP'!E10</f>
        <v>2221389.7883551014</v>
      </c>
      <c r="I50" s="7">
        <f>'[1]GDP CP'!F10</f>
        <v>2381982.1656850497</v>
      </c>
      <c r="J50" s="7">
        <f>'[1]GDP CP'!G10</f>
        <v>2497125.9203619557</v>
      </c>
      <c r="K50" s="7">
        <f>'[1]GDP CP'!H10</f>
        <v>2840266.877185062</v>
      </c>
      <c r="L50" s="7">
        <f>'[1]GDP CP'!I10</f>
        <v>3006590.8765375968</v>
      </c>
      <c r="M50" s="8">
        <f>'[1]GDP CP'!J10</f>
        <v>3117864.8713613665</v>
      </c>
    </row>
    <row r="51" spans="1:32" ht="18" customHeight="1" x14ac:dyDescent="0.25">
      <c r="A51" s="28" t="s">
        <v>56</v>
      </c>
      <c r="B51" s="24">
        <f t="shared" ref="B51:L51" si="28">SUM(B52:B56)</f>
        <v>15828627.005060786</v>
      </c>
      <c r="C51" s="24">
        <f t="shared" si="28"/>
        <v>18570321.971062768</v>
      </c>
      <c r="D51" s="24">
        <f t="shared" si="28"/>
        <v>20767733.600011557</v>
      </c>
      <c r="E51" s="24">
        <f t="shared" si="28"/>
        <v>23103647.259384684</v>
      </c>
      <c r="F51" s="24">
        <f t="shared" si="28"/>
        <v>26937139.336537831</v>
      </c>
      <c r="G51" s="24">
        <f t="shared" si="28"/>
        <v>29735584.423712671</v>
      </c>
      <c r="H51" s="24">
        <f t="shared" si="28"/>
        <v>33410921.816592049</v>
      </c>
      <c r="I51" s="24">
        <f t="shared" si="28"/>
        <v>37385883.304224886</v>
      </c>
      <c r="J51" s="24">
        <f t="shared" si="28"/>
        <v>42476524.477076575</v>
      </c>
      <c r="K51" s="24">
        <f t="shared" si="28"/>
        <v>45334982.577940539</v>
      </c>
      <c r="L51" s="24">
        <f t="shared" si="28"/>
        <v>52068149.862158909</v>
      </c>
      <c r="M51" s="29">
        <f>SUM(M52:M56)</f>
        <v>56185595.397286192</v>
      </c>
      <c r="N51" s="155"/>
    </row>
    <row r="52" spans="1:32" ht="18" customHeight="1" x14ac:dyDescent="0.25">
      <c r="A52" s="30" t="s">
        <v>57</v>
      </c>
      <c r="B52" s="27">
        <v>3071557.9033699431</v>
      </c>
      <c r="C52" s="7">
        <v>3125480.4340036856</v>
      </c>
      <c r="D52" s="27">
        <v>3097933.3861746588</v>
      </c>
      <c r="E52" s="7">
        <v>4055619.4186553191</v>
      </c>
      <c r="F52" s="27">
        <v>5299362.3812413793</v>
      </c>
      <c r="G52" s="7">
        <f>'[2]GDP Activity CU'!O12</f>
        <v>5206217.0840838626</v>
      </c>
      <c r="H52" s="7">
        <f>'[2]GDP Activity CU'!P12</f>
        <v>6455878.2379368544</v>
      </c>
      <c r="I52" s="7">
        <f>'[2]GDP Activity CU'!Q12</f>
        <v>7164221.5053080432</v>
      </c>
      <c r="J52" s="7">
        <f>'[2]GDP Activity CU'!R12</f>
        <v>9867293.3334815577</v>
      </c>
      <c r="K52" s="7">
        <f>'[2]GDP Activity CU'!S12</f>
        <v>11471365.035275882</v>
      </c>
      <c r="L52" s="7">
        <f>'[2]GDP Activity CU'!T12</f>
        <v>15436227.335634461</v>
      </c>
      <c r="M52" s="8">
        <f>'[2]GDP Activity CU'!U12</f>
        <v>16903690.860917382</v>
      </c>
    </row>
    <row r="53" spans="1:32" ht="18" customHeight="1" x14ac:dyDescent="0.25">
      <c r="A53" s="30" t="s">
        <v>58</v>
      </c>
      <c r="B53" s="27">
        <v>5881780.4069424886</v>
      </c>
      <c r="C53" s="7">
        <v>6648876.1713179629</v>
      </c>
      <c r="D53" s="27">
        <v>7533518.9998027235</v>
      </c>
      <c r="E53" s="7">
        <v>7411671.7844324261</v>
      </c>
      <c r="F53" s="27">
        <v>8467126.2624940891</v>
      </c>
      <c r="G53" s="7">
        <f>'[2]GDP Activity CU'!O13</f>
        <v>9102281.6811026279</v>
      </c>
      <c r="H53" s="7">
        <f>'[2]GDP Activity CU'!P13</f>
        <v>9811013.0205409043</v>
      </c>
      <c r="I53" s="7">
        <f>'[2]GDP Activity CU'!Q13</f>
        <v>10512033.824172052</v>
      </c>
      <c r="J53" s="7">
        <f>'[2]GDP Activity CU'!R13</f>
        <v>11207276.07692305</v>
      </c>
      <c r="K53" s="7">
        <f>'[2]GDP Activity CU'!S13</f>
        <v>11237325.161455985</v>
      </c>
      <c r="L53" s="7">
        <f>'[2]GDP Activity CU'!T13</f>
        <v>12170059.714919891</v>
      </c>
      <c r="M53" s="8">
        <f>'[2]GDP Activity CU'!U13</f>
        <v>13182065.522165827</v>
      </c>
    </row>
    <row r="54" spans="1:32" ht="18" customHeight="1" x14ac:dyDescent="0.25">
      <c r="A54" s="30" t="s">
        <v>59</v>
      </c>
      <c r="B54" s="27">
        <v>522828.81573835533</v>
      </c>
      <c r="C54" s="7">
        <v>550300.06308532611</v>
      </c>
      <c r="D54" s="27">
        <v>818692.78426427697</v>
      </c>
      <c r="E54" s="7">
        <v>798801.19290113181</v>
      </c>
      <c r="F54" s="27">
        <v>472868.3228047259</v>
      </c>
      <c r="G54" s="7">
        <f>'[2]GDP Activity CU'!O14</f>
        <v>413350.53614156001</v>
      </c>
      <c r="H54" s="7">
        <f>'[2]GDP Activity CU'!P14</f>
        <v>345774.74721500708</v>
      </c>
      <c r="I54" s="7">
        <f>'[2]GDP Activity CU'!Q14</f>
        <v>369917.1041761816</v>
      </c>
      <c r="J54" s="7">
        <f>'[2]GDP Activity CU'!R14</f>
        <v>398084.33160177391</v>
      </c>
      <c r="K54" s="7">
        <f>'[2]GDP Activity CU'!S14</f>
        <v>378691.14875436528</v>
      </c>
      <c r="L54" s="7">
        <f>'[2]GDP Activity CU'!T14</f>
        <v>248139.43342986237</v>
      </c>
      <c r="M54" s="8">
        <f>'[1]GDP CP'!J14</f>
        <v>234392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1:32" ht="18" customHeight="1" x14ac:dyDescent="0.25">
      <c r="A55" s="30" t="s">
        <v>60</v>
      </c>
      <c r="B55" s="27">
        <v>279325.82148039341</v>
      </c>
      <c r="C55" s="7">
        <v>324028.03898981609</v>
      </c>
      <c r="D55" s="27">
        <v>371581.06568820775</v>
      </c>
      <c r="E55" s="7">
        <v>390758.08580412442</v>
      </c>
      <c r="F55" s="27">
        <v>433131.97329869849</v>
      </c>
      <c r="G55" s="7">
        <f>'[2]GDP Activity CU'!O15</f>
        <v>519909.27940544172</v>
      </c>
      <c r="H55" s="7">
        <f>'[2]GDP Activity CU'!P15</f>
        <v>554536.3377246008</v>
      </c>
      <c r="I55" s="7">
        <f>'[2]GDP Activity CU'!Q15</f>
        <v>590324.20306404121</v>
      </c>
      <c r="J55" s="7">
        <f>'[2]GDP Activity CU'!R15</f>
        <v>635958.95318265189</v>
      </c>
      <c r="K55" s="7">
        <f>'[2]GDP Activity CU'!S15</f>
        <v>746403.36291544139</v>
      </c>
      <c r="L55" s="7">
        <f>'[2]GDP Activity CU'!T15</f>
        <v>893174.45277111954</v>
      </c>
      <c r="M55" s="8">
        <f>'[2]GDP Activity CU'!U15</f>
        <v>908275.24637446064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1:32" ht="18" customHeight="1" x14ac:dyDescent="0.25">
      <c r="A56" s="30" t="s">
        <v>61</v>
      </c>
      <c r="B56" s="27">
        <v>6073134.0575296059</v>
      </c>
      <c r="C56" s="7">
        <v>7921637.2636659751</v>
      </c>
      <c r="D56" s="27">
        <v>8946007.3640816882</v>
      </c>
      <c r="E56" s="7">
        <v>10446796.777591679</v>
      </c>
      <c r="F56" s="27">
        <v>12264650.396698937</v>
      </c>
      <c r="G56" s="7">
        <f>'[2]GDP Activity CU'!O16</f>
        <v>14493825.84297918</v>
      </c>
      <c r="H56" s="7">
        <f>'[2]GDP Activity CU'!P16</f>
        <v>16243719.473174684</v>
      </c>
      <c r="I56" s="7">
        <f>'[2]GDP Activity CU'!Q16</f>
        <v>18749386.667504564</v>
      </c>
      <c r="J56" s="7">
        <f>'[2]GDP Activity CU'!R16</f>
        <v>20367911.781887539</v>
      </c>
      <c r="K56" s="7">
        <f>'[2]GDP Activity CU'!S16</f>
        <v>21501197.869538866</v>
      </c>
      <c r="L56" s="7">
        <f>'[2]GDP Activity CU'!T16</f>
        <v>23320548.92540358</v>
      </c>
      <c r="M56" s="8">
        <f>'[2]GDP Activity CU'!U16</f>
        <v>24957171.76782852</v>
      </c>
    </row>
    <row r="57" spans="1:32" ht="18" customHeight="1" x14ac:dyDescent="0.25">
      <c r="A57" s="28" t="s">
        <v>62</v>
      </c>
      <c r="B57" s="24">
        <f t="shared" ref="B57:L57" si="29">SUM(B58:B71)</f>
        <v>25308527.662193038</v>
      </c>
      <c r="C57" s="24">
        <f t="shared" si="29"/>
        <v>29384671.422652673</v>
      </c>
      <c r="D57" s="24">
        <f t="shared" si="29"/>
        <v>34111643.466267571</v>
      </c>
      <c r="E57" s="24">
        <f t="shared" si="29"/>
        <v>38146528.856423885</v>
      </c>
      <c r="F57" s="24">
        <f t="shared" si="29"/>
        <v>42747407.421444304</v>
      </c>
      <c r="G57" s="24">
        <f t="shared" si="29"/>
        <v>45076327.655931689</v>
      </c>
      <c r="H57" s="24">
        <f t="shared" si="29"/>
        <v>46875693.95588176</v>
      </c>
      <c r="I57" s="24">
        <f t="shared" si="29"/>
        <v>50952479.607152484</v>
      </c>
      <c r="J57" s="24">
        <f t="shared" si="29"/>
        <v>54021847.814186893</v>
      </c>
      <c r="K57" s="24">
        <f t="shared" si="29"/>
        <v>57604453.504349954</v>
      </c>
      <c r="L57" s="24">
        <f t="shared" si="29"/>
        <v>61343644.673902035</v>
      </c>
      <c r="M57" s="31">
        <f>SUM(M58:M71)</f>
        <v>69818428.37670967</v>
      </c>
      <c r="N57" s="155"/>
    </row>
    <row r="58" spans="1:32" ht="18" customHeight="1" x14ac:dyDescent="0.25">
      <c r="A58" s="30" t="s">
        <v>63</v>
      </c>
      <c r="B58" s="27">
        <v>6448378.3183162455</v>
      </c>
      <c r="C58" s="7">
        <v>7063672.6583589893</v>
      </c>
      <c r="D58" s="27">
        <v>8045701.6005100301</v>
      </c>
      <c r="E58" s="7">
        <v>8747862.1211202126</v>
      </c>
      <c r="F58" s="27">
        <v>9861677.7999534588</v>
      </c>
      <c r="G58" s="7">
        <f>'[2]GDP Activity CU'!O18</f>
        <v>10853238.485693432</v>
      </c>
      <c r="H58" s="7">
        <f>'[2]GDP Activity CU'!P18</f>
        <v>11067502.043600295</v>
      </c>
      <c r="I58" s="7">
        <f>'[3]GDP CP'!F18</f>
        <v>12286406.792660436</v>
      </c>
      <c r="J58" s="7">
        <f>'[3]GDP CP'!G18</f>
        <v>12958573.313892845</v>
      </c>
      <c r="K58" s="7">
        <f>'[3]GDP CP'!H18</f>
        <v>13789131.513298659</v>
      </c>
      <c r="L58" s="7">
        <f>'[2]GDP Activity CU'!T18</f>
        <v>14006738.131980684</v>
      </c>
      <c r="M58" s="32">
        <f>'[2]GDP Activity CU'!U18</f>
        <v>15678782.404384222</v>
      </c>
      <c r="N58" s="141"/>
    </row>
    <row r="59" spans="1:32" ht="18" customHeight="1" x14ac:dyDescent="0.25">
      <c r="A59" s="30" t="s">
        <v>64</v>
      </c>
      <c r="B59" s="27">
        <v>3747784.4576636334</v>
      </c>
      <c r="C59" s="7">
        <v>5246332.5577180656</v>
      </c>
      <c r="D59" s="27">
        <v>6167365.6004114747</v>
      </c>
      <c r="E59" s="7">
        <v>6929894.863826788</v>
      </c>
      <c r="F59" s="27">
        <v>7549483.6438735425</v>
      </c>
      <c r="G59" s="7">
        <f>'[2]GDP Activity CU'!O19</f>
        <v>7897993.1208748193</v>
      </c>
      <c r="H59" s="7">
        <f>'[2]GDP Activity CU'!P19</f>
        <v>8381276.3295535296</v>
      </c>
      <c r="I59" s="7">
        <f>'[3]GDP CP'!F19</f>
        <v>9622791.9634890724</v>
      </c>
      <c r="J59" s="7">
        <f>'[3]GDP CP'!G19</f>
        <v>10701520.43971809</v>
      </c>
      <c r="K59" s="7">
        <f>'[3]GDP CP'!H19</f>
        <v>10860302.465720648</v>
      </c>
      <c r="L59" s="7">
        <f>'[2]GDP Activity CU'!T19</f>
        <v>11397028.251450824</v>
      </c>
      <c r="M59" s="32">
        <f>'[2]GDP Activity CU'!U19</f>
        <v>13523735.477037886</v>
      </c>
      <c r="N59" s="141"/>
    </row>
    <row r="60" spans="1:32" ht="18" customHeight="1" x14ac:dyDescent="0.25">
      <c r="A60" s="30" t="s">
        <v>65</v>
      </c>
      <c r="B60" s="27">
        <v>1253969.9892421684</v>
      </c>
      <c r="C60" s="7">
        <v>1317190.7445478362</v>
      </c>
      <c r="D60" s="27">
        <v>1330370.8520022822</v>
      </c>
      <c r="E60" s="7">
        <v>1421916.0998780315</v>
      </c>
      <c r="F60" s="27">
        <v>1523035.2110702964</v>
      </c>
      <c r="G60" s="7">
        <f>'[2]GDP Activity CU'!O20</f>
        <v>1602543.1569571337</v>
      </c>
      <c r="H60" s="7">
        <f>'[2]GDP Activity CU'!P20</f>
        <v>1653791.9153520148</v>
      </c>
      <c r="I60" s="7">
        <f>'[3]GDP CP'!F20</f>
        <v>1680221.8517039008</v>
      </c>
      <c r="J60" s="7">
        <f>'[3]GDP CP'!G20</f>
        <v>1371160.9750224221</v>
      </c>
      <c r="K60" s="7">
        <f>'[3]GDP CP'!H20</f>
        <v>1601505.544308987</v>
      </c>
      <c r="L60" s="7">
        <f>'[2]GDP Activity CU'!T20</f>
        <v>1892458.9240954474</v>
      </c>
      <c r="M60" s="32">
        <f>'[2]GDP Activity CU'!U20</f>
        <v>2196213.51121746</v>
      </c>
      <c r="N60" s="141"/>
    </row>
    <row r="61" spans="1:32" ht="18" customHeight="1" x14ac:dyDescent="0.25">
      <c r="A61" s="30" t="s">
        <v>66</v>
      </c>
      <c r="B61" s="27">
        <v>1282255.0705478261</v>
      </c>
      <c r="C61" s="7">
        <v>1433178.7103897829</v>
      </c>
      <c r="D61" s="27">
        <v>1598596.8798792441</v>
      </c>
      <c r="E61" s="7">
        <v>1681098.0098122354</v>
      </c>
      <c r="F61" s="27">
        <v>1739555.8013454995</v>
      </c>
      <c r="G61" s="7">
        <f>'[2]GDP Activity CU'!O21</f>
        <v>1829355.7954948989</v>
      </c>
      <c r="H61" s="7">
        <f>'[2]GDP Activity CU'!P21</f>
        <v>1948179.6219364835</v>
      </c>
      <c r="I61" s="7">
        <f>'[3]GDP CP'!F21</f>
        <v>2052241.7637263264</v>
      </c>
      <c r="J61" s="7">
        <f>'[3]GDP CP'!G21</f>
        <v>2196753.2097255238</v>
      </c>
      <c r="K61" s="7">
        <f>'[3]GDP CP'!H21</f>
        <v>2375155.4397632154</v>
      </c>
      <c r="L61" s="7">
        <f>'[2]GDP Activity CU'!T21</f>
        <v>2605849.2448818148</v>
      </c>
      <c r="M61" s="32">
        <f>'[2]GDP Activity CU'!U21</f>
        <v>2726854.3963865745</v>
      </c>
      <c r="N61" s="141"/>
    </row>
    <row r="62" spans="1:32" ht="18" customHeight="1" x14ac:dyDescent="0.25">
      <c r="A62" s="30" t="s">
        <v>67</v>
      </c>
      <c r="B62" s="27">
        <v>2561996.5867301049</v>
      </c>
      <c r="C62" s="7">
        <v>2541197.7252715444</v>
      </c>
      <c r="D62" s="27">
        <v>3614990.5144535983</v>
      </c>
      <c r="E62" s="7">
        <v>4189021.4581138352</v>
      </c>
      <c r="F62" s="27">
        <v>5268866.0517340144</v>
      </c>
      <c r="G62" s="7">
        <f>'[2]GDP Activity CU'!O22</f>
        <v>4789631.7646707129</v>
      </c>
      <c r="H62" s="7">
        <f>'[2]GDP Activity CU'!P22</f>
        <v>4823101.0328162983</v>
      </c>
      <c r="I62" s="7">
        <f>'[3]GDP CP'!F22</f>
        <v>4927613.3034006888</v>
      </c>
      <c r="J62" s="7">
        <f>'[3]GDP CP'!G22</f>
        <v>5013181.3967155395</v>
      </c>
      <c r="K62" s="7">
        <f>'[3]GDP CP'!H22</f>
        <v>5380248.9080912545</v>
      </c>
      <c r="L62" s="7">
        <f>'[2]GDP Activity CU'!T22</f>
        <v>6313663.8710723277</v>
      </c>
      <c r="M62" s="32">
        <f>'[2]GDP Activity CU'!U22</f>
        <v>8425562.4016186148</v>
      </c>
      <c r="N62" s="141"/>
    </row>
    <row r="63" spans="1:32" ht="18" customHeight="1" x14ac:dyDescent="0.25">
      <c r="A63" s="30" t="s">
        <v>68</v>
      </c>
      <c r="B63" s="27">
        <v>2308220.725480468</v>
      </c>
      <c r="C63" s="7">
        <v>2551028.9161691144</v>
      </c>
      <c r="D63" s="27">
        <v>2721060.8292281665</v>
      </c>
      <c r="E63" s="7">
        <v>2949597.6169812763</v>
      </c>
      <c r="F63" s="27">
        <v>3162290.4893883318</v>
      </c>
      <c r="G63" s="7">
        <f>'[2]GDP Activity CU'!O23</f>
        <v>3334170.6783324573</v>
      </c>
      <c r="H63" s="7">
        <f>'[2]GDP Activity CU'!P23</f>
        <v>3553629.7040954176</v>
      </c>
      <c r="I63" s="7">
        <f>'[3]GDP CP'!F23</f>
        <v>3869527.7677562451</v>
      </c>
      <c r="J63" s="7">
        <f>'[3]GDP CP'!G23</f>
        <v>4348617.8951656409</v>
      </c>
      <c r="K63" s="7">
        <f>'[3]GDP CP'!H23</f>
        <v>4581584.4802979054</v>
      </c>
      <c r="L63" s="7">
        <f>'[2]GDP Activity CU'!T23</f>
        <v>4784774.4982532933</v>
      </c>
      <c r="M63" s="32">
        <f>'[2]GDP Activity CU'!U23</f>
        <v>5086175.1632547881</v>
      </c>
      <c r="N63" s="141"/>
    </row>
    <row r="64" spans="1:32" ht="18" customHeight="1" x14ac:dyDescent="0.25">
      <c r="A64" s="30" t="s">
        <v>69</v>
      </c>
      <c r="B64" s="27">
        <v>282743.7880802548</v>
      </c>
      <c r="C64" s="7">
        <v>353037.78530022525</v>
      </c>
      <c r="D64" s="27">
        <v>433939.2369909446</v>
      </c>
      <c r="E64" s="7">
        <v>518122.72450859303</v>
      </c>
      <c r="F64" s="27">
        <v>617914.34295148426</v>
      </c>
      <c r="G64" s="7">
        <f>'[2]GDP Activity CU'!O24</f>
        <v>726706.50233616517</v>
      </c>
      <c r="H64" s="7">
        <f>'[2]GDP Activity CU'!P24</f>
        <v>711807.25084499374</v>
      </c>
      <c r="I64" s="7">
        <f>'[3]GDP CP'!F24</f>
        <v>753302.088752451</v>
      </c>
      <c r="J64" s="7">
        <f>'[3]GDP CP'!G24</f>
        <v>822440.05907965358</v>
      </c>
      <c r="K64" s="7">
        <f>'[3]GDP CP'!H24</f>
        <v>1088001.6086025217</v>
      </c>
      <c r="L64" s="7">
        <f>'[2]GDP Activity CU'!T24</f>
        <v>1175441.9199025575</v>
      </c>
      <c r="M64" s="32">
        <f>'[2]GDP Activity CU'!U24</f>
        <v>1264548.6023033774</v>
      </c>
      <c r="N64" s="141"/>
    </row>
    <row r="65" spans="1:14" ht="18" customHeight="1" x14ac:dyDescent="0.25">
      <c r="A65" s="30" t="s">
        <v>70</v>
      </c>
      <c r="B65" s="27">
        <v>1243364.7173537954</v>
      </c>
      <c r="C65" s="7">
        <v>1522883.6308921161</v>
      </c>
      <c r="D65" s="27">
        <v>1914455.576807264</v>
      </c>
      <c r="E65" s="7">
        <v>2183916.9972402533</v>
      </c>
      <c r="F65" s="27">
        <v>2661977.9456503997</v>
      </c>
      <c r="G65" s="7">
        <f>'[2]GDP Activity CU'!O25</f>
        <v>3027383.8088099081</v>
      </c>
      <c r="H65" s="7">
        <f>'[2]GDP Activity CU'!P25</f>
        <v>3078144.8297728561</v>
      </c>
      <c r="I65" s="7">
        <f>'[3]GDP CP'!F25</f>
        <v>3340939.4332665298</v>
      </c>
      <c r="J65" s="7">
        <f>'[3]GDP CP'!G25</f>
        <v>3692864.0577646834</v>
      </c>
      <c r="K65" s="7">
        <f>'[3]GDP CP'!H25</f>
        <v>4022126.835440855</v>
      </c>
      <c r="L65" s="7">
        <f>'[2]GDP Activity CU'!T25</f>
        <v>4297339.2995868083</v>
      </c>
      <c r="M65" s="32">
        <f>'[2]GDP Activity CU'!U25</f>
        <v>4937308.0870322604</v>
      </c>
      <c r="N65" s="141"/>
    </row>
    <row r="66" spans="1:14" ht="18" customHeight="1" x14ac:dyDescent="0.25">
      <c r="A66" s="33" t="s">
        <v>71</v>
      </c>
      <c r="B66" s="27">
        <v>2882065.3646914908</v>
      </c>
      <c r="C66" s="7">
        <v>3615291.6653399053</v>
      </c>
      <c r="D66" s="27">
        <v>3973787.4984024521</v>
      </c>
      <c r="E66" s="7">
        <v>4548604.3570154421</v>
      </c>
      <c r="F66" s="27">
        <v>4846490.9947661916</v>
      </c>
      <c r="G66" s="7">
        <f>'[2]GDP Activity CU'!O26</f>
        <v>4986287.4042732539</v>
      </c>
      <c r="H66" s="7">
        <f>'[2]GDP Activity CU'!P26</f>
        <v>5131630.0097136572</v>
      </c>
      <c r="I66" s="7">
        <f>'[3]GDP CP'!F26</f>
        <v>5354892.6345748054</v>
      </c>
      <c r="J66" s="7">
        <f>'[3]GDP CP'!G26</f>
        <v>5530737.8727409039</v>
      </c>
      <c r="K66" s="7">
        <f>'[3]GDP CP'!H26</f>
        <v>5875519.34678475</v>
      </c>
      <c r="L66" s="7">
        <f>'[2]GDP Activity CU'!T26</f>
        <v>6243145.9389475314</v>
      </c>
      <c r="M66" s="32">
        <f>'[2]GDP Activity CU'!U26</f>
        <v>6581823.4101851769</v>
      </c>
      <c r="N66" s="141"/>
    </row>
    <row r="67" spans="1:14" ht="18" customHeight="1" x14ac:dyDescent="0.25">
      <c r="A67" s="33" t="s">
        <v>72</v>
      </c>
      <c r="B67" s="27">
        <v>1498867.7405956369</v>
      </c>
      <c r="C67" s="7">
        <v>1728375.6551487441</v>
      </c>
      <c r="D67" s="27">
        <v>2027224.7025532513</v>
      </c>
      <c r="E67" s="7">
        <v>2413305.9378196439</v>
      </c>
      <c r="F67" s="27">
        <v>2673289.0615532324</v>
      </c>
      <c r="G67" s="7">
        <f>'[2]GDP Activity CU'!O27</f>
        <v>2864290.0032636677</v>
      </c>
      <c r="H67" s="7">
        <f>'[2]GDP Activity CU'!P27</f>
        <v>3081718.2956168186</v>
      </c>
      <c r="I67" s="7">
        <f>'[3]GDP CP'!F27</f>
        <v>3322028.193706743</v>
      </c>
      <c r="J67" s="7">
        <f>'[3]GDP CP'!G27</f>
        <v>3440524.6716808784</v>
      </c>
      <c r="K67" s="7">
        <f>'[3]GDP CP'!H27</f>
        <v>3649123.7644046992</v>
      </c>
      <c r="L67" s="7">
        <f>'[2]GDP Activity CU'!T27</f>
        <v>3838329.5679794624</v>
      </c>
      <c r="M67" s="32">
        <f>'[2]GDP Activity CU'!U27</f>
        <v>4130678.9899151395</v>
      </c>
      <c r="N67" s="141"/>
    </row>
    <row r="68" spans="1:14" ht="18" customHeight="1" x14ac:dyDescent="0.25">
      <c r="A68" s="34" t="s">
        <v>73</v>
      </c>
      <c r="B68" s="27">
        <v>1011197.1610220182</v>
      </c>
      <c r="C68" s="7">
        <v>1113563.3381350774</v>
      </c>
      <c r="D68" s="27">
        <v>1233076.7698674556</v>
      </c>
      <c r="E68" s="7">
        <v>1419089.9050855846</v>
      </c>
      <c r="F68" s="27">
        <v>1540484.0776050526</v>
      </c>
      <c r="G68" s="7">
        <f>'[2]GDP Activity CU'!O28</f>
        <v>1681353.3207491687</v>
      </c>
      <c r="H68" s="7">
        <f>'[2]GDP Activity CU'!P28</f>
        <v>1816737.7869708664</v>
      </c>
      <c r="I68" s="7">
        <f>'[3]GDP CP'!F28</f>
        <v>1932963.6022713706</v>
      </c>
      <c r="J68" s="7">
        <f>'[3]GDP CP'!G28</f>
        <v>2060599.6372597592</v>
      </c>
      <c r="K68" s="7">
        <f>'[3]GDP CP'!H28</f>
        <v>2213486.0433583031</v>
      </c>
      <c r="L68" s="7">
        <f>'[2]GDP Activity CU'!T28</f>
        <v>2392940.3320953338</v>
      </c>
      <c r="M68" s="32">
        <f>'[2]GDP Activity CU'!U28</f>
        <v>2601797.7979473611</v>
      </c>
      <c r="N68" s="141"/>
    </row>
    <row r="69" spans="1:14" ht="18" customHeight="1" x14ac:dyDescent="0.25">
      <c r="A69" s="33" t="s">
        <v>74</v>
      </c>
      <c r="B69" s="27">
        <v>174357.66016761621</v>
      </c>
      <c r="C69" s="7">
        <v>194938.28228675344</v>
      </c>
      <c r="D69" s="27">
        <v>223468.07152885915</v>
      </c>
      <c r="E69" s="7">
        <v>248510.05685275653</v>
      </c>
      <c r="F69" s="27">
        <v>285625.55512478633</v>
      </c>
      <c r="G69" s="7">
        <f>'[2]GDP Activity CU'!O29</f>
        <v>322352.85802559648</v>
      </c>
      <c r="H69" s="7">
        <f>'[2]GDP Activity CU'!P29</f>
        <v>374923.94924536312</v>
      </c>
      <c r="I69" s="7">
        <f>'[3]GDP CP'!F29</f>
        <v>427886.75021499943</v>
      </c>
      <c r="J69" s="7">
        <f>'[3]GDP CP'!G29</f>
        <v>416049.30014152505</v>
      </c>
      <c r="K69" s="7">
        <f>'[3]GDP CP'!H29</f>
        <v>513448.43592618307</v>
      </c>
      <c r="L69" s="7">
        <f>'[2]GDP Activity CU'!T29</f>
        <v>623720.69842010899</v>
      </c>
      <c r="M69" s="32">
        <f>'[2]GDP Activity CU'!U29</f>
        <v>749445.64424102171</v>
      </c>
      <c r="N69" s="141"/>
    </row>
    <row r="70" spans="1:14" ht="18" customHeight="1" x14ac:dyDescent="0.25">
      <c r="A70" s="33" t="s">
        <v>75</v>
      </c>
      <c r="B70" s="27">
        <v>474340.10474518978</v>
      </c>
      <c r="C70" s="7">
        <v>555957.43251508521</v>
      </c>
      <c r="D70" s="27">
        <v>661939.34698177013</v>
      </c>
      <c r="E70" s="7">
        <v>717898.05542494974</v>
      </c>
      <c r="F70" s="27">
        <v>831215.65279191744</v>
      </c>
      <c r="G70" s="7">
        <f>'[2]GDP Activity CU'!O30</f>
        <v>959148.4426842992</v>
      </c>
      <c r="H70" s="7">
        <f>'[2]GDP Activity CU'!P30</f>
        <v>1037687.3709109921</v>
      </c>
      <c r="I70" s="7">
        <f>'[3]GDP CP'!F30</f>
        <v>1140417.14741614</v>
      </c>
      <c r="J70" s="7">
        <f>'[3]GDP CP'!G30</f>
        <v>1217189.5055422357</v>
      </c>
      <c r="K70" s="7">
        <f>'[3]GDP CP'!H30</f>
        <v>1358754.2792496788</v>
      </c>
      <c r="L70" s="7">
        <f>'[2]GDP Activity CU'!T30</f>
        <v>1465396.3400455881</v>
      </c>
      <c r="M70" s="32">
        <f>'[2]GDP Activity CU'!U30</f>
        <v>1594456.8660787607</v>
      </c>
      <c r="N70" s="141"/>
    </row>
    <row r="71" spans="1:14" ht="18" customHeight="1" x14ac:dyDescent="0.25">
      <c r="A71" s="33" t="s">
        <v>76</v>
      </c>
      <c r="B71" s="27">
        <v>138985.97755659095</v>
      </c>
      <c r="C71" s="7">
        <v>148022.32057943323</v>
      </c>
      <c r="D71" s="27">
        <v>165665.98665077714</v>
      </c>
      <c r="E71" s="7">
        <v>177690.65274428081</v>
      </c>
      <c r="F71" s="27">
        <v>185500.79363608817</v>
      </c>
      <c r="G71" s="7">
        <f>'[2]GDP Activity CU'!O31</f>
        <v>201872.31376617411</v>
      </c>
      <c r="H71" s="7">
        <f>'[2]GDP Activity CU'!P31</f>
        <v>215563.81545217271</v>
      </c>
      <c r="I71" s="7">
        <f>'[3]GDP CP'!F31</f>
        <v>241246.31421277681</v>
      </c>
      <c r="J71" s="7">
        <f>'[3]GDP CP'!G31</f>
        <v>251635.47973718995</v>
      </c>
      <c r="K71" s="7">
        <f>'[3]GDP CP'!H31</f>
        <v>296064.83910229593</v>
      </c>
      <c r="L71" s="7">
        <f>'[2]GDP Activity CU'!T31</f>
        <v>306817.65519026108</v>
      </c>
      <c r="M71" s="32">
        <f>'[2]GDP Activity CU'!U31</f>
        <v>321045.62510703085</v>
      </c>
      <c r="N71" s="141"/>
    </row>
    <row r="72" spans="1:14" ht="18" customHeight="1" x14ac:dyDescent="0.25">
      <c r="A72" s="35" t="s">
        <v>77</v>
      </c>
      <c r="B72" s="24">
        <f t="shared" ref="B72:M72" si="30">B46+B51+B57</f>
        <v>57657837.105057187</v>
      </c>
      <c r="C72" s="24">
        <f t="shared" si="30"/>
        <v>67479735.51517646</v>
      </c>
      <c r="D72" s="24">
        <f t="shared" si="30"/>
        <v>76163179.679703683</v>
      </c>
      <c r="E72" s="24">
        <f t="shared" si="30"/>
        <v>86451850.739523053</v>
      </c>
      <c r="F72" s="24">
        <f t="shared" si="30"/>
        <v>99388796.860462248</v>
      </c>
      <c r="G72" s="24">
        <f t="shared" si="30"/>
        <v>108954408.62444541</v>
      </c>
      <c r="H72" s="24">
        <f t="shared" si="30"/>
        <v>114202816.39407006</v>
      </c>
      <c r="I72" s="24">
        <f t="shared" si="30"/>
        <v>124786233.82810044</v>
      </c>
      <c r="J72" s="24">
        <f t="shared" si="30"/>
        <v>135258748.85523447</v>
      </c>
      <c r="K72" s="24">
        <f t="shared" si="30"/>
        <v>144790631.67314187</v>
      </c>
      <c r="L72" s="24">
        <f t="shared" si="30"/>
        <v>158082422.77954063</v>
      </c>
      <c r="M72" s="36">
        <f t="shared" si="30"/>
        <v>175983042.53806785</v>
      </c>
      <c r="N72" s="142"/>
    </row>
    <row r="73" spans="1:14" ht="18" customHeight="1" x14ac:dyDescent="0.25">
      <c r="A73" s="37" t="s">
        <v>78</v>
      </c>
      <c r="B73" s="27">
        <v>4635323</v>
      </c>
      <c r="C73" s="7">
        <v>5470981.2158386717</v>
      </c>
      <c r="D73" s="27">
        <v>6410207.578349852</v>
      </c>
      <c r="E73" s="7">
        <v>7864579.4142312519</v>
      </c>
      <c r="F73" s="27">
        <v>8938666.759476956</v>
      </c>
      <c r="G73" s="7">
        <f>'[2]GDP Activity CU'!O33</f>
        <v>9787724.2005500011</v>
      </c>
      <c r="H73" s="7">
        <f>'[2]GDP Activity CU'!P33</f>
        <v>9794955.9788158648</v>
      </c>
      <c r="I73" s="7">
        <f>'[2]GDP Activity CU'!Q33</f>
        <v>9753960.0757826604</v>
      </c>
      <c r="J73" s="7">
        <f>'[2]GDP Activity CU'!R33</f>
        <v>10125604.46013638</v>
      </c>
      <c r="K73" s="7">
        <f>'[2]GDP Activity CU'!S33</f>
        <v>11376505.445459453</v>
      </c>
      <c r="L73" s="7">
        <f>'[2]GDP Activity CU'!T33</f>
        <v>12737609.606879912</v>
      </c>
      <c r="M73" s="7">
        <f>'[2]GDP Activity CU'!U33</f>
        <v>12805009.325824201</v>
      </c>
      <c r="N73" s="143"/>
    </row>
    <row r="74" spans="1:14" ht="18" customHeight="1" x14ac:dyDescent="0.25">
      <c r="A74" s="35" t="s">
        <v>79</v>
      </c>
      <c r="B74" s="23">
        <f t="shared" ref="B74:K74" si="31">B72+B73</f>
        <v>62293160.105057187</v>
      </c>
      <c r="C74" s="23">
        <f t="shared" si="31"/>
        <v>72950716.731015131</v>
      </c>
      <c r="D74" s="23">
        <f t="shared" si="31"/>
        <v>82573387.258053541</v>
      </c>
      <c r="E74" s="23">
        <f t="shared" si="31"/>
        <v>94316430.153754309</v>
      </c>
      <c r="F74" s="23">
        <f t="shared" si="31"/>
        <v>108327463.61993921</v>
      </c>
      <c r="G74" s="23">
        <f t="shared" si="31"/>
        <v>118742132.82499541</v>
      </c>
      <c r="H74" s="23">
        <f t="shared" si="31"/>
        <v>123997772.37288593</v>
      </c>
      <c r="I74" s="23">
        <f t="shared" si="31"/>
        <v>134540193.9038831</v>
      </c>
      <c r="J74" s="23">
        <f t="shared" si="31"/>
        <v>145384353.31537086</v>
      </c>
      <c r="K74" s="23">
        <f t="shared" si="31"/>
        <v>156167137.11860132</v>
      </c>
      <c r="L74" s="23">
        <f>L72+L73</f>
        <v>170820032.38642055</v>
      </c>
      <c r="M74" s="38">
        <f>M72+M73</f>
        <v>188788051.86389205</v>
      </c>
    </row>
    <row r="75" spans="1:14" ht="18" customHeight="1" x14ac:dyDescent="0.25">
      <c r="A75" s="7"/>
      <c r="B75" s="20"/>
      <c r="C75" s="20"/>
      <c r="D75" s="20"/>
      <c r="E75" s="20"/>
      <c r="F75" s="20"/>
      <c r="G75" s="20"/>
      <c r="H75" s="39"/>
      <c r="I75" s="40"/>
      <c r="J75" s="40"/>
      <c r="K75" s="40"/>
      <c r="L75" s="40"/>
      <c r="M75" s="71"/>
    </row>
    <row r="76" spans="1:14" ht="18" customHeight="1" x14ac:dyDescent="0.25">
      <c r="A76" s="156" t="s">
        <v>258</v>
      </c>
      <c r="B76" s="156"/>
      <c r="C76" s="156"/>
      <c r="D76" s="156"/>
      <c r="E76" s="156"/>
      <c r="F76" s="156"/>
      <c r="G76" s="156"/>
      <c r="H76" s="156"/>
      <c r="I76"/>
      <c r="J76"/>
      <c r="K76"/>
      <c r="L76"/>
    </row>
    <row r="77" spans="1:14" ht="18" customHeight="1" x14ac:dyDescent="0.25">
      <c r="M77" s="4" t="s">
        <v>80</v>
      </c>
    </row>
    <row r="78" spans="1:14" ht="18" customHeight="1" x14ac:dyDescent="0.25">
      <c r="A78" s="22" t="s">
        <v>39</v>
      </c>
      <c r="B78" s="23" t="s">
        <v>40</v>
      </c>
      <c r="C78" s="23" t="s">
        <v>41</v>
      </c>
      <c r="D78" s="23" t="s">
        <v>42</v>
      </c>
      <c r="E78" s="23" t="s">
        <v>43</v>
      </c>
      <c r="F78" s="23" t="s">
        <v>44</v>
      </c>
      <c r="G78" s="23" t="s">
        <v>45</v>
      </c>
      <c r="H78" s="23" t="s">
        <v>46</v>
      </c>
      <c r="I78" s="23" t="s">
        <v>47</v>
      </c>
      <c r="J78" s="23" t="s">
        <v>48</v>
      </c>
      <c r="K78" s="23" t="s">
        <v>49</v>
      </c>
      <c r="L78" s="23" t="s">
        <v>50</v>
      </c>
      <c r="M78" s="17">
        <v>2023</v>
      </c>
    </row>
    <row r="79" spans="1:14" ht="18" customHeight="1" x14ac:dyDescent="0.25">
      <c r="A79" s="21" t="s">
        <v>51</v>
      </c>
      <c r="B79" s="41">
        <f t="shared" ref="B79:M79" si="32">100*B46/B$74</f>
        <v>26.520861054313652</v>
      </c>
      <c r="C79" s="41">
        <f t="shared" si="32"/>
        <v>26.764291012318502</v>
      </c>
      <c r="D79" s="41">
        <f t="shared" si="32"/>
        <v>25.775620112215645</v>
      </c>
      <c r="E79" s="41">
        <f t="shared" si="32"/>
        <v>26.720344040408225</v>
      </c>
      <c r="F79" s="41">
        <f t="shared" si="32"/>
        <v>27.420793499509792</v>
      </c>
      <c r="G79" s="41">
        <f t="shared" si="32"/>
        <v>28.753480952814744</v>
      </c>
      <c r="H79" s="41">
        <f t="shared" si="32"/>
        <v>27.352266071041587</v>
      </c>
      <c r="I79" s="41">
        <f t="shared" si="32"/>
        <v>27.090693018297419</v>
      </c>
      <c r="J79" s="41">
        <f t="shared" si="32"/>
        <v>26.660624530819454</v>
      </c>
      <c r="K79" s="41">
        <f t="shared" si="32"/>
        <v>26.798977277189522</v>
      </c>
      <c r="L79" s="41">
        <f t="shared" si="32"/>
        <v>26.150696507554816</v>
      </c>
      <c r="M79" s="42">
        <f t="shared" si="32"/>
        <v>26.473613277234666</v>
      </c>
      <c r="N79" s="18"/>
    </row>
    <row r="80" spans="1:14" ht="18" customHeight="1" x14ac:dyDescent="0.25">
      <c r="A80" s="26" t="s">
        <v>52</v>
      </c>
      <c r="B80" s="43">
        <f t="shared" ref="B80:M80" si="33">100*B47/B$74</f>
        <v>14.122516979978306</v>
      </c>
      <c r="C80" s="44">
        <f t="shared" si="33"/>
        <v>14.394001969418813</v>
      </c>
      <c r="D80" s="43">
        <f t="shared" si="33"/>
        <v>14.002199041123015</v>
      </c>
      <c r="E80" s="44">
        <f t="shared" si="33"/>
        <v>14.079617149863548</v>
      </c>
      <c r="F80" s="43">
        <f t="shared" si="33"/>
        <v>15.208266522761901</v>
      </c>
      <c r="G80" s="44">
        <f t="shared" si="33"/>
        <v>16.601404577774435</v>
      </c>
      <c r="H80" s="43">
        <f t="shared" si="33"/>
        <v>15.37162913146755</v>
      </c>
      <c r="I80" s="44">
        <f t="shared" si="33"/>
        <v>14.91498233083723</v>
      </c>
      <c r="J80" s="44">
        <f t="shared" si="33"/>
        <v>15.077397288272063</v>
      </c>
      <c r="K80" s="44">
        <f t="shared" si="33"/>
        <v>15.079849095946669</v>
      </c>
      <c r="L80" s="44">
        <f t="shared" si="33"/>
        <v>14.97511121650804</v>
      </c>
      <c r="M80" s="18">
        <f t="shared" si="33"/>
        <v>16.091144010980095</v>
      </c>
      <c r="N80" s="18"/>
    </row>
    <row r="81" spans="1:32" ht="18" customHeight="1" x14ac:dyDescent="0.25">
      <c r="A81" s="26" t="s">
        <v>53</v>
      </c>
      <c r="B81" s="43">
        <f t="shared" ref="B81:M81" si="34">100*B48/B$74</f>
        <v>7.4378407550261532</v>
      </c>
      <c r="C81" s="44">
        <f t="shared" si="34"/>
        <v>7.6480562581461529</v>
      </c>
      <c r="D81" s="43">
        <f t="shared" si="34"/>
        <v>6.7639354299894245</v>
      </c>
      <c r="E81" s="44">
        <f t="shared" si="34"/>
        <v>7.5898298268650031</v>
      </c>
      <c r="F81" s="43">
        <f t="shared" si="34"/>
        <v>7.574262706855805</v>
      </c>
      <c r="G81" s="44">
        <f t="shared" si="34"/>
        <v>7.4681239674815689</v>
      </c>
      <c r="H81" s="43">
        <f t="shared" si="34"/>
        <v>7.460757449750087</v>
      </c>
      <c r="I81" s="44">
        <f t="shared" si="34"/>
        <v>7.6982846557878668</v>
      </c>
      <c r="J81" s="44">
        <f t="shared" si="34"/>
        <v>7.3064936943382186</v>
      </c>
      <c r="K81" s="44">
        <f t="shared" si="34"/>
        <v>7.2165116401439651</v>
      </c>
      <c r="L81" s="44">
        <f t="shared" si="34"/>
        <v>6.7203268284127065</v>
      </c>
      <c r="M81" s="18">
        <f t="shared" si="34"/>
        <v>6.1862909000072932</v>
      </c>
      <c r="N81" s="18"/>
    </row>
    <row r="82" spans="1:32" ht="18" customHeight="1" x14ac:dyDescent="0.25">
      <c r="A82" s="26" t="s">
        <v>54</v>
      </c>
      <c r="B82" s="43">
        <f t="shared" ref="B82:M82" si="35">100*B49/B$74</f>
        <v>2.7880383365839294</v>
      </c>
      <c r="C82" s="44">
        <f t="shared" si="35"/>
        <v>2.836316422261683</v>
      </c>
      <c r="D82" s="43">
        <f t="shared" si="35"/>
        <v>3.0008422475293353</v>
      </c>
      <c r="E82" s="44">
        <f t="shared" si="35"/>
        <v>3.0964115041789113</v>
      </c>
      <c r="F82" s="43">
        <f t="shared" si="35"/>
        <v>2.856863005174235</v>
      </c>
      <c r="G82" s="44">
        <f t="shared" si="35"/>
        <v>2.7907234658483939</v>
      </c>
      <c r="H82" s="43">
        <f t="shared" si="35"/>
        <v>2.7284039287348789</v>
      </c>
      <c r="I82" s="44">
        <f t="shared" si="35"/>
        <v>2.7069646575890034</v>
      </c>
      <c r="J82" s="44">
        <f t="shared" si="35"/>
        <v>2.5591306126682793</v>
      </c>
      <c r="K82" s="44">
        <f t="shared" si="35"/>
        <v>2.6838812235474019</v>
      </c>
      <c r="L82" s="44">
        <f t="shared" si="35"/>
        <v>2.6951657881775732</v>
      </c>
      <c r="M82" s="18">
        <f t="shared" si="35"/>
        <v>2.5446623722111616</v>
      </c>
      <c r="N82" s="18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8" customHeight="1" x14ac:dyDescent="0.25">
      <c r="A83" s="26" t="s">
        <v>55</v>
      </c>
      <c r="B83" s="43">
        <f t="shared" ref="B83:M83" si="36">100*B50/B$74</f>
        <v>2.1724649827252644</v>
      </c>
      <c r="C83" s="44">
        <f t="shared" si="36"/>
        <v>1.8859163624918476</v>
      </c>
      <c r="D83" s="43">
        <f t="shared" si="36"/>
        <v>2.008643393573871</v>
      </c>
      <c r="E83" s="44">
        <f t="shared" si="36"/>
        <v>1.9544855595007609</v>
      </c>
      <c r="F83" s="43">
        <f t="shared" si="36"/>
        <v>1.7814012647178519</v>
      </c>
      <c r="G83" s="44">
        <f t="shared" si="36"/>
        <v>1.8932289417103492</v>
      </c>
      <c r="H83" s="43">
        <f t="shared" si="36"/>
        <v>1.7914755610890662</v>
      </c>
      <c r="I83" s="44">
        <f t="shared" si="36"/>
        <v>1.7704613740833184</v>
      </c>
      <c r="J83" s="44">
        <f t="shared" si="36"/>
        <v>1.7176029355408946</v>
      </c>
      <c r="K83" s="44">
        <f t="shared" si="36"/>
        <v>1.8187353175514884</v>
      </c>
      <c r="L83" s="44">
        <f t="shared" si="36"/>
        <v>1.7600926744564929</v>
      </c>
      <c r="M83" s="18">
        <f t="shared" si="36"/>
        <v>1.6515159940361115</v>
      </c>
      <c r="N83" s="18"/>
    </row>
    <row r="84" spans="1:32" ht="18" customHeight="1" x14ac:dyDescent="0.25">
      <c r="A84" s="28" t="s">
        <v>56</v>
      </c>
      <c r="B84" s="41">
        <f t="shared" ref="B84:M84" si="37">100*B51/B$74</f>
        <v>25.409895690579617</v>
      </c>
      <c r="C84" s="41">
        <f t="shared" si="37"/>
        <v>25.455982892581453</v>
      </c>
      <c r="D84" s="41">
        <f t="shared" si="37"/>
        <v>25.150637862425878</v>
      </c>
      <c r="E84" s="41">
        <f t="shared" si="37"/>
        <v>24.49588817316474</v>
      </c>
      <c r="F84" s="41">
        <f t="shared" si="37"/>
        <v>24.86639900574545</v>
      </c>
      <c r="G84" s="41">
        <f t="shared" si="37"/>
        <v>25.042151186165391</v>
      </c>
      <c r="H84" s="41">
        <f t="shared" si="37"/>
        <v>26.944775843326259</v>
      </c>
      <c r="I84" s="41">
        <f t="shared" si="37"/>
        <v>27.787891647408912</v>
      </c>
      <c r="J84" s="41">
        <f t="shared" si="37"/>
        <v>29.2167097135519</v>
      </c>
      <c r="K84" s="41">
        <f t="shared" si="37"/>
        <v>29.02978399579089</v>
      </c>
      <c r="L84" s="41">
        <f t="shared" si="37"/>
        <v>30.481290241400341</v>
      </c>
      <c r="M84" s="42">
        <f t="shared" si="37"/>
        <v>29.761203022420911</v>
      </c>
      <c r="N84" s="18"/>
    </row>
    <row r="85" spans="1:32" ht="18" customHeight="1" x14ac:dyDescent="0.25">
      <c r="A85" s="30" t="s">
        <v>57</v>
      </c>
      <c r="B85" s="43">
        <f t="shared" ref="B85:M85" si="38">100*B52/B$74</f>
        <v>4.9308108597954758</v>
      </c>
      <c r="C85" s="44">
        <f t="shared" si="38"/>
        <v>4.2843724833136312</v>
      </c>
      <c r="D85" s="43">
        <f t="shared" si="38"/>
        <v>3.7517334446910571</v>
      </c>
      <c r="E85" s="44">
        <f t="shared" si="38"/>
        <v>4.300013700734711</v>
      </c>
      <c r="F85" s="43">
        <f t="shared" si="38"/>
        <v>4.8919841784848703</v>
      </c>
      <c r="G85" s="44">
        <f t="shared" si="38"/>
        <v>4.3844732785429175</v>
      </c>
      <c r="H85" s="43">
        <f t="shared" si="38"/>
        <v>5.2064469501296733</v>
      </c>
      <c r="I85" s="44">
        <f t="shared" si="38"/>
        <v>5.324967429752804</v>
      </c>
      <c r="J85" s="44">
        <f t="shared" si="38"/>
        <v>6.7870393948633616</v>
      </c>
      <c r="K85" s="44">
        <f t="shared" si="38"/>
        <v>7.3455691427345169</v>
      </c>
      <c r="L85" s="44">
        <f t="shared" si="38"/>
        <v>9.036543969688168</v>
      </c>
      <c r="M85" s="18">
        <f t="shared" si="38"/>
        <v>8.9537927289509867</v>
      </c>
      <c r="N85" s="18"/>
    </row>
    <row r="86" spans="1:32" ht="18" customHeight="1" x14ac:dyDescent="0.25">
      <c r="A86" s="30" t="s">
        <v>58</v>
      </c>
      <c r="B86" s="43">
        <f t="shared" ref="B86:M86" si="39">100*B53/B$74</f>
        <v>9.4420966876987578</v>
      </c>
      <c r="C86" s="44">
        <f t="shared" si="39"/>
        <v>9.1142026689522311</v>
      </c>
      <c r="D86" s="43">
        <f t="shared" si="39"/>
        <v>9.1234225093121211</v>
      </c>
      <c r="E86" s="44">
        <f t="shared" si="39"/>
        <v>7.8583039798579577</v>
      </c>
      <c r="F86" s="43">
        <f t="shared" si="39"/>
        <v>7.8162323565522813</v>
      </c>
      <c r="G86" s="44">
        <f t="shared" si="39"/>
        <v>7.6655871547446068</v>
      </c>
      <c r="H86" s="43">
        <f t="shared" si="39"/>
        <v>7.9122494160921208</v>
      </c>
      <c r="I86" s="44">
        <f t="shared" si="39"/>
        <v>7.8133036077545404</v>
      </c>
      <c r="J86" s="44">
        <f t="shared" si="39"/>
        <v>7.7087223083848553</v>
      </c>
      <c r="K86" s="44">
        <f t="shared" si="39"/>
        <v>7.195704146719283</v>
      </c>
      <c r="L86" s="44">
        <f t="shared" si="39"/>
        <v>7.1244921013651314</v>
      </c>
      <c r="M86" s="18">
        <f t="shared" si="39"/>
        <v>6.9824681127964192</v>
      </c>
      <c r="N86" s="18"/>
    </row>
    <row r="87" spans="1:32" ht="18" customHeight="1" x14ac:dyDescent="0.25">
      <c r="A87" s="30" t="s">
        <v>59</v>
      </c>
      <c r="B87" s="43">
        <f t="shared" ref="B87:M87" si="40">100*B54/B$74</f>
        <v>0.83930372910381568</v>
      </c>
      <c r="C87" s="44">
        <f t="shared" si="40"/>
        <v>0.75434497115963906</v>
      </c>
      <c r="D87" s="43">
        <f t="shared" si="40"/>
        <v>0.99147293268440828</v>
      </c>
      <c r="E87" s="44">
        <f t="shared" si="40"/>
        <v>0.84693747589781432</v>
      </c>
      <c r="F87" s="43">
        <f t="shared" si="40"/>
        <v>0.43651748781246991</v>
      </c>
      <c r="G87" s="44">
        <f t="shared" si="40"/>
        <v>0.34810772411403834</v>
      </c>
      <c r="H87" s="43">
        <f t="shared" si="40"/>
        <v>0.27885561215986504</v>
      </c>
      <c r="I87" s="44">
        <f t="shared" si="40"/>
        <v>0.27494913857523812</v>
      </c>
      <c r="J87" s="44">
        <f t="shared" si="40"/>
        <v>0.27381511319738849</v>
      </c>
      <c r="K87" s="44">
        <f t="shared" si="40"/>
        <v>0.24249093358660206</v>
      </c>
      <c r="L87" s="44">
        <f t="shared" si="40"/>
        <v>0.14526366138869107</v>
      </c>
      <c r="M87" s="18">
        <f t="shared" si="40"/>
        <v>0.1241561622601977</v>
      </c>
      <c r="N87" s="18"/>
    </row>
    <row r="88" spans="1:32" ht="18" customHeight="1" x14ac:dyDescent="0.25">
      <c r="A88" s="30" t="s">
        <v>60</v>
      </c>
      <c r="B88" s="43">
        <f t="shared" ref="B88:M88" si="41">100*B55/B$74</f>
        <v>0.44840528399797253</v>
      </c>
      <c r="C88" s="44">
        <f t="shared" si="41"/>
        <v>0.44417389370494692</v>
      </c>
      <c r="D88" s="43">
        <f t="shared" si="41"/>
        <v>0.4500009967218182</v>
      </c>
      <c r="E88" s="44">
        <f t="shared" si="41"/>
        <v>0.4143054239511737</v>
      </c>
      <c r="F88" s="43">
        <f t="shared" si="41"/>
        <v>0.39983579308966155</v>
      </c>
      <c r="G88" s="44">
        <f t="shared" si="41"/>
        <v>0.43784734789267654</v>
      </c>
      <c r="H88" s="43">
        <f t="shared" si="41"/>
        <v>0.44721475806597549</v>
      </c>
      <c r="I88" s="44">
        <f t="shared" si="41"/>
        <v>0.43877163094158678</v>
      </c>
      <c r="J88" s="44">
        <f t="shared" si="41"/>
        <v>0.43743287271300518</v>
      </c>
      <c r="K88" s="44">
        <f t="shared" si="41"/>
        <v>0.47795162073604797</v>
      </c>
      <c r="L88" s="44">
        <f t="shared" si="41"/>
        <v>0.52287453660623651</v>
      </c>
      <c r="M88" s="18">
        <f t="shared" si="41"/>
        <v>0.48110843742870307</v>
      </c>
      <c r="N88" s="18"/>
    </row>
    <row r="89" spans="1:32" ht="18" customHeight="1" x14ac:dyDescent="0.25">
      <c r="A89" s="30" t="s">
        <v>61</v>
      </c>
      <c r="B89" s="43">
        <f t="shared" ref="B89:M89" si="42">100*B56/B$74</f>
        <v>9.7492791299835933</v>
      </c>
      <c r="C89" s="44">
        <f t="shared" si="42"/>
        <v>10.858888875451003</v>
      </c>
      <c r="D89" s="43">
        <f t="shared" si="42"/>
        <v>10.834007979016468</v>
      </c>
      <c r="E89" s="44">
        <f t="shared" si="42"/>
        <v>11.076327592723079</v>
      </c>
      <c r="F89" s="43">
        <f t="shared" si="42"/>
        <v>11.32182918980617</v>
      </c>
      <c r="G89" s="44">
        <f t="shared" si="42"/>
        <v>12.206135680871151</v>
      </c>
      <c r="H89" s="43">
        <f t="shared" si="42"/>
        <v>13.100009106878625</v>
      </c>
      <c r="I89" s="44">
        <f t="shared" si="42"/>
        <v>13.935899840384739</v>
      </c>
      <c r="J89" s="44">
        <f t="shared" si="42"/>
        <v>14.00970002439329</v>
      </c>
      <c r="K89" s="44">
        <f t="shared" si="42"/>
        <v>13.768068152014438</v>
      </c>
      <c r="L89" s="44">
        <f t="shared" si="42"/>
        <v>13.652115972352117</v>
      </c>
      <c r="M89" s="18">
        <f t="shared" si="42"/>
        <v>13.219677580984603</v>
      </c>
      <c r="N89" s="18"/>
    </row>
    <row r="90" spans="1:32" ht="18" customHeight="1" x14ac:dyDescent="0.25">
      <c r="A90" s="28" t="s">
        <v>62</v>
      </c>
      <c r="B90" s="41">
        <f t="shared" ref="B90:M90" si="43">100*B57/B$74</f>
        <v>40.628100451976266</v>
      </c>
      <c r="C90" s="41">
        <f t="shared" si="43"/>
        <v>40.280168227819104</v>
      </c>
      <c r="D90" s="41">
        <f t="shared" si="43"/>
        <v>41.310699002408427</v>
      </c>
      <c r="E90" s="41">
        <f t="shared" si="43"/>
        <v>40.445263666402077</v>
      </c>
      <c r="F90" s="41">
        <f t="shared" si="43"/>
        <v>39.46128340216768</v>
      </c>
      <c r="G90" s="41">
        <f t="shared" si="43"/>
        <v>37.961527710106154</v>
      </c>
      <c r="H90" s="41">
        <f t="shared" si="43"/>
        <v>37.803658129371257</v>
      </c>
      <c r="I90" s="41">
        <f t="shared" si="43"/>
        <v>37.8715669486499</v>
      </c>
      <c r="J90" s="41">
        <f t="shared" si="43"/>
        <v>37.15795172056896</v>
      </c>
      <c r="K90" s="41">
        <f t="shared" si="43"/>
        <v>36.886411934799177</v>
      </c>
      <c r="L90" s="41">
        <f t="shared" si="43"/>
        <v>35.911270953943799</v>
      </c>
      <c r="M90" s="42">
        <f t="shared" si="43"/>
        <v>36.982440195445058</v>
      </c>
      <c r="N90" s="18"/>
    </row>
    <row r="91" spans="1:32" ht="18" customHeight="1" x14ac:dyDescent="0.25">
      <c r="A91" s="30" t="s">
        <v>63</v>
      </c>
      <c r="B91" s="43">
        <f t="shared" ref="B91:M91" si="44">100*B58/B$74</f>
        <v>10.351663501163015</v>
      </c>
      <c r="C91" s="44">
        <f t="shared" si="44"/>
        <v>9.6828009029770854</v>
      </c>
      <c r="D91" s="43">
        <f t="shared" si="44"/>
        <v>9.7436981425578093</v>
      </c>
      <c r="E91" s="44">
        <f t="shared" si="44"/>
        <v>9.2750140212680634</v>
      </c>
      <c r="F91" s="43">
        <f t="shared" si="44"/>
        <v>9.1035804498779722</v>
      </c>
      <c r="G91" s="44">
        <f t="shared" si="44"/>
        <v>9.1401747867281102</v>
      </c>
      <c r="H91" s="43">
        <f t="shared" si="44"/>
        <v>8.9255652192832287</v>
      </c>
      <c r="I91" s="44">
        <f t="shared" si="44"/>
        <v>9.1321458934702981</v>
      </c>
      <c r="J91" s="44">
        <f t="shared" si="44"/>
        <v>8.9133204628855971</v>
      </c>
      <c r="K91" s="44">
        <f t="shared" si="44"/>
        <v>8.8297267707651486</v>
      </c>
      <c r="L91" s="44">
        <f t="shared" si="44"/>
        <v>8.19970464605424</v>
      </c>
      <c r="M91" s="18">
        <f t="shared" si="44"/>
        <v>8.3049654094041614</v>
      </c>
      <c r="N91" s="18"/>
    </row>
    <row r="92" spans="1:32" ht="18" customHeight="1" x14ac:dyDescent="0.25">
      <c r="A92" s="30" t="s">
        <v>64</v>
      </c>
      <c r="B92" s="43">
        <f t="shared" ref="B92:M92" si="45">100*B59/B$74</f>
        <v>6.016365924192975</v>
      </c>
      <c r="C92" s="44">
        <f t="shared" si="45"/>
        <v>7.1916120811566717</v>
      </c>
      <c r="D92" s="43">
        <f t="shared" si="45"/>
        <v>7.4689507179081591</v>
      </c>
      <c r="E92" s="44">
        <f t="shared" si="45"/>
        <v>7.3474948665144533</v>
      </c>
      <c r="F92" s="43">
        <f t="shared" si="45"/>
        <v>6.9691317340914392</v>
      </c>
      <c r="G92" s="44">
        <f t="shared" si="45"/>
        <v>6.6513822288463045</v>
      </c>
      <c r="H92" s="43">
        <f t="shared" si="45"/>
        <v>6.7592152416652835</v>
      </c>
      <c r="I92" s="44">
        <f t="shared" si="45"/>
        <v>7.1523547605139424</v>
      </c>
      <c r="J92" s="44">
        <f t="shared" si="45"/>
        <v>7.3608474334952145</v>
      </c>
      <c r="K92" s="44">
        <f t="shared" si="45"/>
        <v>6.9542815896489021</v>
      </c>
      <c r="L92" s="44">
        <f t="shared" si="45"/>
        <v>6.6719506443301899</v>
      </c>
      <c r="M92" s="18">
        <f t="shared" si="45"/>
        <v>7.1634488218501815</v>
      </c>
      <c r="N92" s="18"/>
    </row>
    <row r="93" spans="1:32" ht="18" customHeight="1" x14ac:dyDescent="0.25">
      <c r="A93" s="30" t="s">
        <v>65</v>
      </c>
      <c r="B93" s="43">
        <f t="shared" ref="B93:M93" si="46">100*B60/B$74</f>
        <v>2.013013928218367</v>
      </c>
      <c r="C93" s="44">
        <f t="shared" si="46"/>
        <v>1.8055898606241247</v>
      </c>
      <c r="D93" s="43">
        <f t="shared" si="46"/>
        <v>1.6111375543365862</v>
      </c>
      <c r="E93" s="44">
        <f t="shared" si="46"/>
        <v>1.5076016952295894</v>
      </c>
      <c r="F93" s="43">
        <f t="shared" si="46"/>
        <v>1.4059548337749137</v>
      </c>
      <c r="G93" s="44">
        <f t="shared" si="46"/>
        <v>1.3495994377320093</v>
      </c>
      <c r="H93" s="43">
        <f t="shared" si="46"/>
        <v>1.3337271175958985</v>
      </c>
      <c r="I93" s="44">
        <f t="shared" si="46"/>
        <v>1.2488623681516831</v>
      </c>
      <c r="J93" s="44">
        <f t="shared" si="46"/>
        <v>0.9431282966524398</v>
      </c>
      <c r="K93" s="44">
        <f t="shared" si="46"/>
        <v>1.0255073979442433</v>
      </c>
      <c r="L93" s="44">
        <f t="shared" si="46"/>
        <v>1.1078670912638755</v>
      </c>
      <c r="M93" s="18">
        <f t="shared" si="46"/>
        <v>1.1633223021978287</v>
      </c>
      <c r="N93" s="18"/>
    </row>
    <row r="94" spans="1:32" ht="18" customHeight="1" x14ac:dyDescent="0.25">
      <c r="A94" s="30" t="s">
        <v>66</v>
      </c>
      <c r="B94" s="43">
        <f t="shared" ref="B94:M94" si="47">100*B61/B$74</f>
        <v>2.0584203279867448</v>
      </c>
      <c r="C94" s="44">
        <f t="shared" si="47"/>
        <v>1.9645848246758406</v>
      </c>
      <c r="D94" s="43">
        <f t="shared" si="47"/>
        <v>1.9359710591542072</v>
      </c>
      <c r="E94" s="44">
        <f t="shared" si="47"/>
        <v>1.7824020767873798</v>
      </c>
      <c r="F94" s="43">
        <f t="shared" si="47"/>
        <v>1.6058308237037957</v>
      </c>
      <c r="G94" s="44">
        <f t="shared" si="47"/>
        <v>1.5406122089713858</v>
      </c>
      <c r="H94" s="43">
        <f t="shared" si="47"/>
        <v>1.5711408234640867</v>
      </c>
      <c r="I94" s="44">
        <f t="shared" si="47"/>
        <v>1.5253744655611758</v>
      </c>
      <c r="J94" s="44">
        <f t="shared" si="47"/>
        <v>1.5109969949519118</v>
      </c>
      <c r="K94" s="44">
        <f t="shared" si="47"/>
        <v>1.5209060520584434</v>
      </c>
      <c r="L94" s="44">
        <f t="shared" si="47"/>
        <v>1.5254939414757824</v>
      </c>
      <c r="M94" s="18">
        <f t="shared" si="47"/>
        <v>1.4443998809588425</v>
      </c>
      <c r="N94" s="18"/>
    </row>
    <row r="95" spans="1:32" ht="18" customHeight="1" x14ac:dyDescent="0.25">
      <c r="A95" s="30" t="s">
        <v>67</v>
      </c>
      <c r="B95" s="43">
        <f t="shared" ref="B95:M95" si="48">100*B62/B$74</f>
        <v>4.1128056152702914</v>
      </c>
      <c r="C95" s="44">
        <f t="shared" si="48"/>
        <v>3.4834444939608793</v>
      </c>
      <c r="D95" s="43">
        <f t="shared" si="48"/>
        <v>4.3779123449983226</v>
      </c>
      <c r="E95" s="44">
        <f t="shared" si="48"/>
        <v>4.4414546344522448</v>
      </c>
      <c r="F95" s="43">
        <f t="shared" si="48"/>
        <v>4.8638321951481602</v>
      </c>
      <c r="G95" s="44">
        <f t="shared" si="48"/>
        <v>4.0336413459321721</v>
      </c>
      <c r="H95" s="43">
        <f t="shared" si="48"/>
        <v>3.8896674839546916</v>
      </c>
      <c r="I95" s="44">
        <f t="shared" si="48"/>
        <v>3.662558496772367</v>
      </c>
      <c r="J95" s="44">
        <f t="shared" si="48"/>
        <v>3.4482262240702335</v>
      </c>
      <c r="K95" s="44">
        <f t="shared" si="48"/>
        <v>3.4451863608188051</v>
      </c>
      <c r="L95" s="44">
        <f t="shared" si="48"/>
        <v>3.6960910162982952</v>
      </c>
      <c r="M95" s="18">
        <f t="shared" si="48"/>
        <v>4.4629743876445511</v>
      </c>
      <c r="N95" s="18"/>
    </row>
    <row r="96" spans="1:32" ht="18" customHeight="1" x14ac:dyDescent="0.25">
      <c r="A96" s="30" t="s">
        <v>68</v>
      </c>
      <c r="B96" s="43">
        <f t="shared" ref="B96:M96" si="49">100*B63/B$74</f>
        <v>3.7054160064887736</v>
      </c>
      <c r="C96" s="44">
        <f t="shared" si="49"/>
        <v>3.4969209769045899</v>
      </c>
      <c r="D96" s="43">
        <f t="shared" si="49"/>
        <v>3.2953242195629757</v>
      </c>
      <c r="E96" s="44">
        <f t="shared" si="49"/>
        <v>3.1273423009891839</v>
      </c>
      <c r="F96" s="43">
        <f t="shared" si="49"/>
        <v>2.9191955425847036</v>
      </c>
      <c r="G96" s="44">
        <f t="shared" si="49"/>
        <v>2.8079087001464145</v>
      </c>
      <c r="H96" s="43">
        <f t="shared" si="49"/>
        <v>2.8658818913366826</v>
      </c>
      <c r="I96" s="44">
        <f t="shared" si="49"/>
        <v>2.8761128221062888</v>
      </c>
      <c r="J96" s="44">
        <f t="shared" si="49"/>
        <v>2.9911182297124679</v>
      </c>
      <c r="K96" s="44">
        <f t="shared" si="49"/>
        <v>2.933769911411269</v>
      </c>
      <c r="L96" s="44">
        <f t="shared" si="49"/>
        <v>2.801061697160562</v>
      </c>
      <c r="M96" s="18">
        <f t="shared" si="49"/>
        <v>2.694119205659105</v>
      </c>
      <c r="N96" s="18"/>
    </row>
    <row r="97" spans="1:14" ht="18" customHeight="1" x14ac:dyDescent="0.25">
      <c r="A97" s="30" t="s">
        <v>69</v>
      </c>
      <c r="B97" s="43">
        <f t="shared" ref="B97:M97" si="50">100*B64/B$74</f>
        <v>0.45389218913185403</v>
      </c>
      <c r="C97" s="44">
        <f t="shared" si="50"/>
        <v>0.4839401189188462</v>
      </c>
      <c r="D97" s="43">
        <f t="shared" si="50"/>
        <v>0.52551948200310949</v>
      </c>
      <c r="E97" s="44">
        <f t="shared" si="50"/>
        <v>0.54934513919149741</v>
      </c>
      <c r="F97" s="43">
        <f t="shared" si="50"/>
        <v>0.57041337653709112</v>
      </c>
      <c r="G97" s="44">
        <f t="shared" si="50"/>
        <v>0.6120039155833592</v>
      </c>
      <c r="H97" s="43">
        <f t="shared" si="50"/>
        <v>0.57404841814774543</v>
      </c>
      <c r="I97" s="44">
        <f t="shared" si="50"/>
        <v>0.55990857965510121</v>
      </c>
      <c r="J97" s="44">
        <f t="shared" si="50"/>
        <v>0.56570053126391051</v>
      </c>
      <c r="K97" s="44">
        <f t="shared" si="50"/>
        <v>0.69669050011222111</v>
      </c>
      <c r="L97" s="44">
        <f t="shared" si="50"/>
        <v>0.68811713912073935</v>
      </c>
      <c r="M97" s="18">
        <f t="shared" si="50"/>
        <v>0.6698244882653176</v>
      </c>
      <c r="N97" s="18"/>
    </row>
    <row r="98" spans="1:14" ht="18" customHeight="1" x14ac:dyDescent="0.25">
      <c r="A98" s="30" t="s">
        <v>70</v>
      </c>
      <c r="B98" s="43">
        <f t="shared" ref="B98:M98" si="51">100*B65/B$74</f>
        <v>1.9959891507460297</v>
      </c>
      <c r="C98" s="44">
        <f t="shared" si="51"/>
        <v>2.0875512937142391</v>
      </c>
      <c r="D98" s="43">
        <f t="shared" si="51"/>
        <v>2.318489819031305</v>
      </c>
      <c r="E98" s="44">
        <f t="shared" si="51"/>
        <v>2.3155212656798394</v>
      </c>
      <c r="F98" s="43">
        <f t="shared" si="51"/>
        <v>2.4573435550838698</v>
      </c>
      <c r="G98" s="44">
        <f t="shared" si="51"/>
        <v>2.5495447460689697</v>
      </c>
      <c r="H98" s="43">
        <f t="shared" si="51"/>
        <v>2.4824194587272612</v>
      </c>
      <c r="I98" s="44">
        <f t="shared" si="51"/>
        <v>2.4832277524836419</v>
      </c>
      <c r="J98" s="44">
        <f t="shared" si="51"/>
        <v>2.5400698036287603</v>
      </c>
      <c r="K98" s="44">
        <f t="shared" si="51"/>
        <v>2.5755270344658019</v>
      </c>
      <c r="L98" s="44">
        <f t="shared" si="51"/>
        <v>2.5157115588560375</v>
      </c>
      <c r="M98" s="18">
        <f t="shared" si="51"/>
        <v>2.6152651284265831</v>
      </c>
      <c r="N98" s="18"/>
    </row>
    <row r="99" spans="1:14" ht="18" customHeight="1" x14ac:dyDescent="0.25">
      <c r="A99" s="30" t="s">
        <v>71</v>
      </c>
      <c r="B99" s="43">
        <f t="shared" ref="B99:M99" si="52">100*B66/B$74</f>
        <v>4.6266160840626771</v>
      </c>
      <c r="C99" s="44">
        <f t="shared" si="52"/>
        <v>4.9558000624863734</v>
      </c>
      <c r="D99" s="43">
        <f t="shared" si="52"/>
        <v>4.8124312570390293</v>
      </c>
      <c r="E99" s="44">
        <f t="shared" si="52"/>
        <v>4.8227062343224016</v>
      </c>
      <c r="F99" s="43">
        <f t="shared" si="52"/>
        <v>4.4739264013139195</v>
      </c>
      <c r="G99" s="44">
        <f t="shared" si="52"/>
        <v>4.199257067095254</v>
      </c>
      <c r="H99" s="43">
        <f t="shared" si="52"/>
        <v>4.1384856449532226</v>
      </c>
      <c r="I99" s="44">
        <f t="shared" si="52"/>
        <v>3.9801433900120555</v>
      </c>
      <c r="J99" s="44">
        <f t="shared" si="52"/>
        <v>3.8042180926743256</v>
      </c>
      <c r="K99" s="44">
        <f t="shared" si="52"/>
        <v>3.7623276287139591</v>
      </c>
      <c r="L99" s="44">
        <f t="shared" si="52"/>
        <v>3.6548090125779851</v>
      </c>
      <c r="M99" s="18">
        <f t="shared" si="52"/>
        <v>3.4863559135248585</v>
      </c>
      <c r="N99" s="18"/>
    </row>
    <row r="100" spans="1:14" ht="18" customHeight="1" x14ac:dyDescent="0.25">
      <c r="A100" s="30" t="s">
        <v>72</v>
      </c>
      <c r="B100" s="43">
        <f t="shared" ref="B100:M100" si="53">100*B67/B$74</f>
        <v>2.4061513945797612</v>
      </c>
      <c r="C100" s="44">
        <f t="shared" si="53"/>
        <v>2.3692373873743202</v>
      </c>
      <c r="D100" s="43">
        <f t="shared" si="53"/>
        <v>2.455058185051664</v>
      </c>
      <c r="E100" s="44">
        <f t="shared" si="53"/>
        <v>2.5587333340389167</v>
      </c>
      <c r="F100" s="43">
        <f t="shared" si="53"/>
        <v>2.4677851508942519</v>
      </c>
      <c r="G100" s="44">
        <f t="shared" si="53"/>
        <v>2.4121934945240686</v>
      </c>
      <c r="H100" s="43">
        <f t="shared" si="53"/>
        <v>2.4853013377929725</v>
      </c>
      <c r="I100" s="44">
        <f t="shared" si="53"/>
        <v>2.4691715518709851</v>
      </c>
      <c r="J100" s="44">
        <f t="shared" si="53"/>
        <v>2.3665027172612025</v>
      </c>
      <c r="K100" s="44">
        <f t="shared" si="53"/>
        <v>2.3366784022129878</v>
      </c>
      <c r="L100" s="44">
        <f t="shared" si="53"/>
        <v>2.2470020139655427</v>
      </c>
      <c r="M100" s="18">
        <f t="shared" si="53"/>
        <v>2.1879981011156251</v>
      </c>
      <c r="N100" s="18"/>
    </row>
    <row r="101" spans="1:14" ht="18" customHeight="1" x14ac:dyDescent="0.25">
      <c r="A101" s="34" t="s">
        <v>73</v>
      </c>
      <c r="B101" s="43">
        <f t="shared" ref="B101:M101" si="54">100*B68/B$74</f>
        <v>1.6232876279139441</v>
      </c>
      <c r="C101" s="44">
        <f t="shared" si="54"/>
        <v>1.5264597635702788</v>
      </c>
      <c r="D101" s="43">
        <f t="shared" si="54"/>
        <v>1.4933101460570051</v>
      </c>
      <c r="E101" s="44">
        <f t="shared" si="54"/>
        <v>1.5046051920881538</v>
      </c>
      <c r="F101" s="43">
        <f t="shared" si="54"/>
        <v>1.4220623525440916</v>
      </c>
      <c r="G101" s="44">
        <f t="shared" si="54"/>
        <v>1.4159702885134982</v>
      </c>
      <c r="H101" s="43">
        <f t="shared" si="54"/>
        <v>1.465137439330422</v>
      </c>
      <c r="I101" s="44">
        <f t="shared" si="54"/>
        <v>1.4367183115941544</v>
      </c>
      <c r="J101" s="44">
        <f t="shared" si="54"/>
        <v>1.4173462207379788</v>
      </c>
      <c r="K101" s="44">
        <f t="shared" si="54"/>
        <v>1.4173827376224926</v>
      </c>
      <c r="L101" s="44">
        <f t="shared" si="54"/>
        <v>1.4008546296737281</v>
      </c>
      <c r="M101" s="18">
        <f t="shared" si="54"/>
        <v>1.3781580837664154</v>
      </c>
      <c r="N101" s="18"/>
    </row>
    <row r="102" spans="1:14" ht="18" customHeight="1" x14ac:dyDescent="0.25">
      <c r="A102" s="30" t="s">
        <v>74</v>
      </c>
      <c r="B102" s="43">
        <f t="shared" ref="B102:M102" si="55">100*B69/B$74</f>
        <v>0.27989856329902457</v>
      </c>
      <c r="C102" s="44">
        <f t="shared" si="55"/>
        <v>0.26721914605106967</v>
      </c>
      <c r="D102" s="43">
        <f t="shared" si="55"/>
        <v>0.27062965314779897</v>
      </c>
      <c r="E102" s="44">
        <f t="shared" si="55"/>
        <v>0.26348543562095839</v>
      </c>
      <c r="F102" s="43">
        <f t="shared" si="55"/>
        <v>0.26366864466326606</v>
      </c>
      <c r="G102" s="44">
        <f t="shared" si="55"/>
        <v>0.27147302339657881</v>
      </c>
      <c r="H102" s="43">
        <f t="shared" si="55"/>
        <v>0.30236345546425814</v>
      </c>
      <c r="I102" s="44">
        <f t="shared" si="55"/>
        <v>0.31803637099013404</v>
      </c>
      <c r="J102" s="44">
        <f t="shared" si="55"/>
        <v>0.28617199213936179</v>
      </c>
      <c r="K102" s="44">
        <f t="shared" si="55"/>
        <v>0.32878135912566808</v>
      </c>
      <c r="L102" s="44">
        <f t="shared" si="55"/>
        <v>0.3651332280567417</v>
      </c>
      <c r="M102" s="18">
        <f t="shared" si="55"/>
        <v>0.39697726463184191</v>
      </c>
      <c r="N102" s="18"/>
    </row>
    <row r="103" spans="1:14" ht="18" customHeight="1" x14ac:dyDescent="0.25">
      <c r="A103" s="30" t="s">
        <v>75</v>
      </c>
      <c r="B103" s="43">
        <f t="shared" ref="B103:M103" si="56">100*B70/B$74</f>
        <v>0.76146418634921864</v>
      </c>
      <c r="C103" s="44">
        <f t="shared" si="56"/>
        <v>0.7621000278379978</v>
      </c>
      <c r="D103" s="43">
        <f t="shared" si="56"/>
        <v>0.80163763285272016</v>
      </c>
      <c r="E103" s="44">
        <f t="shared" si="56"/>
        <v>0.76115906237612563</v>
      </c>
      <c r="F103" s="43">
        <f t="shared" si="56"/>
        <v>0.76731756196950263</v>
      </c>
      <c r="G103" s="44">
        <f t="shared" si="56"/>
        <v>0.8077574655812455</v>
      </c>
      <c r="H103" s="43">
        <f t="shared" si="56"/>
        <v>0.83685968792282828</v>
      </c>
      <c r="I103" s="44">
        <f t="shared" si="56"/>
        <v>0.84764048149868565</v>
      </c>
      <c r="J103" s="44">
        <f t="shared" si="56"/>
        <v>0.83722180398731227</v>
      </c>
      <c r="K103" s="44">
        <f t="shared" si="56"/>
        <v>0.87006415326533859</v>
      </c>
      <c r="L103" s="44">
        <f t="shared" si="56"/>
        <v>0.85785977181566242</v>
      </c>
      <c r="M103" s="18">
        <f t="shared" si="56"/>
        <v>0.84457509378204421</v>
      </c>
      <c r="N103" s="18"/>
    </row>
    <row r="104" spans="1:14" ht="18" customHeight="1" x14ac:dyDescent="0.25">
      <c r="A104" s="30" t="s">
        <v>76</v>
      </c>
      <c r="B104" s="43">
        <f t="shared" ref="B104:M104" si="57">100*B71/B$74</f>
        <v>0.22311595257359174</v>
      </c>
      <c r="C104" s="44">
        <f t="shared" si="57"/>
        <v>0.20290728756678722</v>
      </c>
      <c r="D104" s="43">
        <f t="shared" si="57"/>
        <v>0.20062878870773151</v>
      </c>
      <c r="E104" s="44">
        <f t="shared" si="57"/>
        <v>0.18839840784326775</v>
      </c>
      <c r="F104" s="43">
        <f t="shared" si="57"/>
        <v>0.17124077998069562</v>
      </c>
      <c r="G104" s="44">
        <f t="shared" si="57"/>
        <v>0.1700090009867834</v>
      </c>
      <c r="H104" s="43">
        <f t="shared" si="57"/>
        <v>0.17384490973267611</v>
      </c>
      <c r="I104" s="44">
        <f t="shared" si="57"/>
        <v>0.17931170396939197</v>
      </c>
      <c r="J104" s="44">
        <f t="shared" si="57"/>
        <v>0.17308291710823712</v>
      </c>
      <c r="K104" s="44">
        <f t="shared" si="57"/>
        <v>0.18958203663389764</v>
      </c>
      <c r="L104" s="44">
        <f t="shared" si="57"/>
        <v>0.17961456329442294</v>
      </c>
      <c r="M104" s="18">
        <f t="shared" si="57"/>
        <v>0.17005611421769995</v>
      </c>
      <c r="N104" s="18"/>
    </row>
    <row r="105" spans="1:14" ht="18" customHeight="1" x14ac:dyDescent="0.25">
      <c r="A105" s="35" t="s">
        <v>77</v>
      </c>
      <c r="B105" s="41">
        <f t="shared" ref="B105:M105" si="58">100*B72/B$74</f>
        <v>92.558857196869539</v>
      </c>
      <c r="C105" s="41">
        <f t="shared" si="58"/>
        <v>92.500442132719073</v>
      </c>
      <c r="D105" s="41">
        <f t="shared" si="58"/>
        <v>92.236956977049942</v>
      </c>
      <c r="E105" s="41">
        <f t="shared" si="58"/>
        <v>91.66149587997505</v>
      </c>
      <c r="F105" s="41">
        <f t="shared" si="58"/>
        <v>91.748475907422915</v>
      </c>
      <c r="G105" s="41">
        <f t="shared" si="58"/>
        <v>91.757159849086293</v>
      </c>
      <c r="H105" s="41">
        <f t="shared" si="58"/>
        <v>92.100700043739096</v>
      </c>
      <c r="I105" s="41">
        <f t="shared" si="58"/>
        <v>92.750151614356227</v>
      </c>
      <c r="J105" s="41">
        <f t="shared" si="58"/>
        <v>93.035285964940314</v>
      </c>
      <c r="K105" s="41">
        <f t="shared" si="58"/>
        <v>92.715173207779586</v>
      </c>
      <c r="L105" s="41">
        <f t="shared" si="58"/>
        <v>92.543257702898956</v>
      </c>
      <c r="M105" s="42">
        <f t="shared" si="58"/>
        <v>93.217256495100628</v>
      </c>
    </row>
    <row r="106" spans="1:14" ht="18" customHeight="1" x14ac:dyDescent="0.25">
      <c r="A106" s="37" t="s">
        <v>78</v>
      </c>
      <c r="B106" s="43">
        <f t="shared" ref="B106:M106" si="59">100*B73/B$74</f>
        <v>7.4411428031304636</v>
      </c>
      <c r="C106" s="44">
        <f t="shared" si="59"/>
        <v>7.4995578672809318</v>
      </c>
      <c r="D106" s="43">
        <f t="shared" si="59"/>
        <v>7.7630430229500522</v>
      </c>
      <c r="E106" s="44">
        <f t="shared" si="59"/>
        <v>8.3385041200249432</v>
      </c>
      <c r="F106" s="43">
        <f t="shared" si="59"/>
        <v>8.2515240925770801</v>
      </c>
      <c r="G106" s="44">
        <f t="shared" si="59"/>
        <v>8.2428401509137021</v>
      </c>
      <c r="H106" s="43">
        <f t="shared" si="59"/>
        <v>7.8992999562608963</v>
      </c>
      <c r="I106" s="44">
        <f t="shared" si="59"/>
        <v>7.249848385643765</v>
      </c>
      <c r="J106" s="44">
        <f t="shared" si="59"/>
        <v>6.964714035059675</v>
      </c>
      <c r="K106" s="44">
        <f t="shared" si="59"/>
        <v>7.28482679222041</v>
      </c>
      <c r="L106" s="44">
        <f t="shared" si="59"/>
        <v>7.4567422971010373</v>
      </c>
      <c r="M106" s="18">
        <f t="shared" si="59"/>
        <v>6.7827435048993747</v>
      </c>
    </row>
    <row r="107" spans="1:14" ht="18" customHeight="1" x14ac:dyDescent="0.25">
      <c r="A107" s="45" t="s">
        <v>79</v>
      </c>
      <c r="B107" s="46">
        <f t="shared" ref="B107:M107" si="60">100*B74/B$74</f>
        <v>100.00000000000001</v>
      </c>
      <c r="C107" s="46">
        <f t="shared" si="60"/>
        <v>100</v>
      </c>
      <c r="D107" s="46">
        <f t="shared" si="60"/>
        <v>100</v>
      </c>
      <c r="E107" s="46">
        <f t="shared" si="60"/>
        <v>100</v>
      </c>
      <c r="F107" s="46">
        <f t="shared" si="60"/>
        <v>100</v>
      </c>
      <c r="G107" s="46">
        <f t="shared" si="60"/>
        <v>100.00000000000001</v>
      </c>
      <c r="H107" s="46">
        <f t="shared" si="60"/>
        <v>100</v>
      </c>
      <c r="I107" s="46">
        <f t="shared" si="60"/>
        <v>100</v>
      </c>
      <c r="J107" s="46">
        <f t="shared" si="60"/>
        <v>100</v>
      </c>
      <c r="K107" s="46">
        <f t="shared" si="60"/>
        <v>100</v>
      </c>
      <c r="L107" s="46">
        <f t="shared" si="60"/>
        <v>100</v>
      </c>
      <c r="M107" s="47">
        <f t="shared" si="60"/>
        <v>100</v>
      </c>
    </row>
    <row r="108" spans="1:14" ht="18" customHeight="1" x14ac:dyDescent="0.25"/>
    <row r="109" spans="1:14" ht="18" customHeight="1" x14ac:dyDescent="0.25">
      <c r="A109" s="156" t="s">
        <v>259</v>
      </c>
      <c r="B109" s="156"/>
      <c r="C109" s="156"/>
      <c r="D109" s="156"/>
      <c r="E109" s="156"/>
      <c r="F109" s="156"/>
      <c r="G109" s="156"/>
      <c r="H109" s="156"/>
      <c r="I109"/>
      <c r="J109"/>
      <c r="K109"/>
      <c r="L109"/>
    </row>
    <row r="110" spans="1:14" ht="18" customHeight="1" x14ac:dyDescent="0.25">
      <c r="M110" s="4" t="s">
        <v>25</v>
      </c>
    </row>
    <row r="111" spans="1:14" ht="18" customHeight="1" x14ac:dyDescent="0.25">
      <c r="A111" s="22" t="s">
        <v>39</v>
      </c>
      <c r="B111" s="23" t="s">
        <v>40</v>
      </c>
      <c r="C111" s="23" t="s">
        <v>41</v>
      </c>
      <c r="D111" s="23" t="s">
        <v>42</v>
      </c>
      <c r="E111" s="23" t="s">
        <v>43</v>
      </c>
      <c r="F111" s="23" t="s">
        <v>44</v>
      </c>
      <c r="G111" s="23" t="s">
        <v>45</v>
      </c>
      <c r="H111" s="23" t="s">
        <v>46</v>
      </c>
      <c r="I111" s="23" t="s">
        <v>47</v>
      </c>
      <c r="J111" s="23" t="s">
        <v>48</v>
      </c>
      <c r="K111" s="23" t="s">
        <v>49</v>
      </c>
      <c r="L111" s="23" t="s">
        <v>50</v>
      </c>
      <c r="M111" s="17">
        <v>2023</v>
      </c>
    </row>
    <row r="112" spans="1:14" ht="18" customHeight="1" x14ac:dyDescent="0.25">
      <c r="A112" s="21" t="s">
        <v>51</v>
      </c>
      <c r="B112" s="48">
        <f t="shared" ref="B112:L112" si="61">100*(B46/B145)</f>
        <v>75.859136705437564</v>
      </c>
      <c r="C112" s="48">
        <f t="shared" si="61"/>
        <v>87.247651155451592</v>
      </c>
      <c r="D112" s="48">
        <f t="shared" si="61"/>
        <v>88.976894412662503</v>
      </c>
      <c r="E112" s="48">
        <f t="shared" si="61"/>
        <v>99.869680560692387</v>
      </c>
      <c r="F112" s="48">
        <f t="shared" si="61"/>
        <v>112.36143892998724</v>
      </c>
      <c r="G112" s="48">
        <f t="shared" si="61"/>
        <v>121.94060558037452</v>
      </c>
      <c r="H112" s="48">
        <f t="shared" si="61"/>
        <v>114.95366582561155</v>
      </c>
      <c r="I112" s="48">
        <f t="shared" si="61"/>
        <v>118.3271684375157</v>
      </c>
      <c r="J112" s="48">
        <f t="shared" si="61"/>
        <v>119.91328085660251</v>
      </c>
      <c r="K112" s="48">
        <f t="shared" si="61"/>
        <v>124.59874647206686</v>
      </c>
      <c r="L112" s="48">
        <f t="shared" si="61"/>
        <v>128.69197619868115</v>
      </c>
      <c r="M112" s="42">
        <f t="shared" ref="M112:M140" si="62">100*M46/M145</f>
        <v>138.12340791004195</v>
      </c>
    </row>
    <row r="113" spans="1:13" ht="18" customHeight="1" x14ac:dyDescent="0.25">
      <c r="A113" s="26" t="s">
        <v>52</v>
      </c>
      <c r="B113" s="49">
        <f t="shared" ref="B113:L113" si="63">100*(B47/B146)</f>
        <v>81.406723254076979</v>
      </c>
      <c r="C113" s="49">
        <f t="shared" si="63"/>
        <v>93.062852051167894</v>
      </c>
      <c r="D113" s="49">
        <f t="shared" si="63"/>
        <v>93.665560845462892</v>
      </c>
      <c r="E113" s="49">
        <f t="shared" si="63"/>
        <v>99.869680558702143</v>
      </c>
      <c r="F113" s="49">
        <f t="shared" si="63"/>
        <v>117.55506535609979</v>
      </c>
      <c r="G113" s="49">
        <f t="shared" si="63"/>
        <v>132.25735031496748</v>
      </c>
      <c r="H113" s="49">
        <f t="shared" si="63"/>
        <v>121.56430332835406</v>
      </c>
      <c r="I113" s="49">
        <f t="shared" si="63"/>
        <v>122.56423200645223</v>
      </c>
      <c r="J113" s="49">
        <f t="shared" si="63"/>
        <v>127.46649112517801</v>
      </c>
      <c r="K113" s="49">
        <f t="shared" si="63"/>
        <v>132.16637188076876</v>
      </c>
      <c r="L113" s="49">
        <f t="shared" si="63"/>
        <v>139.8169541570785</v>
      </c>
      <c r="M113" s="18">
        <f t="shared" si="62"/>
        <v>159.34552885545122</v>
      </c>
    </row>
    <row r="114" spans="1:13" ht="18" customHeight="1" x14ac:dyDescent="0.25">
      <c r="A114" s="26" t="s">
        <v>53</v>
      </c>
      <c r="B114" s="49">
        <f t="shared" ref="B114:L114" si="64">100*(B48/B147)</f>
        <v>74.670126385262265</v>
      </c>
      <c r="C114" s="49">
        <f t="shared" si="64"/>
        <v>85.793497409247252</v>
      </c>
      <c r="D114" s="49">
        <f t="shared" si="64"/>
        <v>81.884425430347989</v>
      </c>
      <c r="E114" s="49">
        <f t="shared" si="64"/>
        <v>99.869680565708791</v>
      </c>
      <c r="F114" s="49">
        <f t="shared" si="64"/>
        <v>109.16260027932903</v>
      </c>
      <c r="G114" s="49">
        <f t="shared" si="64"/>
        <v>112.43928036447004</v>
      </c>
      <c r="H114" s="49">
        <f t="shared" si="64"/>
        <v>111.77379804370666</v>
      </c>
      <c r="I114" s="49">
        <f t="shared" si="64"/>
        <v>119.22416826883749</v>
      </c>
      <c r="J114" s="49">
        <f t="shared" si="64"/>
        <v>116.48040186473649</v>
      </c>
      <c r="K114" s="49">
        <f t="shared" si="64"/>
        <v>117.70179170915294</v>
      </c>
      <c r="L114" s="49">
        <f t="shared" si="64"/>
        <v>114.16931680143682</v>
      </c>
      <c r="M114" s="18">
        <f t="shared" si="62"/>
        <v>110.59582242573295</v>
      </c>
    </row>
    <row r="115" spans="1:13" ht="18" customHeight="1" x14ac:dyDescent="0.25">
      <c r="A115" s="26" t="s">
        <v>54</v>
      </c>
      <c r="B115" s="49">
        <f t="shared" ref="B115:L115" si="65">100*(B49/B148)</f>
        <v>67.348048558988197</v>
      </c>
      <c r="C115" s="49">
        <f t="shared" si="65"/>
        <v>76.752512452467471</v>
      </c>
      <c r="D115" s="49">
        <f t="shared" si="65"/>
        <v>87.70257935807652</v>
      </c>
      <c r="E115" s="49">
        <f t="shared" si="65"/>
        <v>99.869680558702157</v>
      </c>
      <c r="F115" s="49">
        <f t="shared" si="65"/>
        <v>101.85179758964063</v>
      </c>
      <c r="G115" s="49">
        <f t="shared" si="65"/>
        <v>104.05974390769042</v>
      </c>
      <c r="H115" s="49">
        <f t="shared" si="65"/>
        <v>101.31997036744231</v>
      </c>
      <c r="I115" s="49">
        <f t="shared" si="65"/>
        <v>104.06525484248115</v>
      </c>
      <c r="J115" s="49">
        <f t="shared" si="65"/>
        <v>102.98237858491539</v>
      </c>
      <c r="K115" s="49">
        <f t="shared" si="65"/>
        <v>112.07405806019524</v>
      </c>
      <c r="L115" s="49">
        <f t="shared" si="65"/>
        <v>119.36417173721242</v>
      </c>
      <c r="M115" s="18">
        <f t="shared" si="62"/>
        <v>119.4540931205669</v>
      </c>
    </row>
    <row r="116" spans="1:13" ht="18" customHeight="1" x14ac:dyDescent="0.25">
      <c r="A116" s="26" t="s">
        <v>55</v>
      </c>
      <c r="B116" s="49">
        <f t="shared" ref="B116:L116" si="66">100*(B50/B149)</f>
        <v>61.860227600882531</v>
      </c>
      <c r="C116" s="49">
        <f t="shared" si="66"/>
        <v>72.553016197384295</v>
      </c>
      <c r="D116" s="49">
        <f t="shared" si="66"/>
        <v>85.920548640784006</v>
      </c>
      <c r="E116" s="49">
        <f t="shared" si="66"/>
        <v>99.869680558702129</v>
      </c>
      <c r="F116" s="49">
        <f t="shared" si="66"/>
        <v>103.35846746640138</v>
      </c>
      <c r="G116" s="49">
        <f t="shared" si="66"/>
        <v>111.11849925006167</v>
      </c>
      <c r="H116" s="49">
        <f t="shared" si="66"/>
        <v>100.55537630984286</v>
      </c>
      <c r="I116" s="49">
        <f t="shared" si="66"/>
        <v>106.1797303880347</v>
      </c>
      <c r="J116" s="49">
        <f t="shared" si="66"/>
        <v>104.28712495366148</v>
      </c>
      <c r="K116" s="49">
        <f t="shared" si="66"/>
        <v>115.65480135297601</v>
      </c>
      <c r="L116" s="49">
        <f t="shared" si="66"/>
        <v>120.08953367054276</v>
      </c>
      <c r="M116" s="18">
        <f t="shared" si="62"/>
        <v>122.83306312943451</v>
      </c>
    </row>
    <row r="117" spans="1:13" ht="18" customHeight="1" x14ac:dyDescent="0.25">
      <c r="A117" s="28" t="s">
        <v>56</v>
      </c>
      <c r="B117" s="48">
        <f t="shared" ref="B117:L117" si="67">100*(B51/B150)</f>
        <v>87.998300700964862</v>
      </c>
      <c r="C117" s="48">
        <f t="shared" si="67"/>
        <v>93.4492834436723</v>
      </c>
      <c r="D117" s="48">
        <f t="shared" si="67"/>
        <v>98.625304799962137</v>
      </c>
      <c r="E117" s="48">
        <f t="shared" si="67"/>
        <v>100.00000060217309</v>
      </c>
      <c r="F117" s="48">
        <f t="shared" si="67"/>
        <v>104.33490742723231</v>
      </c>
      <c r="G117" s="48">
        <f t="shared" si="67"/>
        <v>104.09514699471278</v>
      </c>
      <c r="H117" s="48">
        <f t="shared" si="67"/>
        <v>106.59387860505234</v>
      </c>
      <c r="I117" s="48">
        <f t="shared" si="67"/>
        <v>107.08345753114752</v>
      </c>
      <c r="J117" s="48">
        <f t="shared" si="67"/>
        <v>114.02525239302305</v>
      </c>
      <c r="K117" s="48">
        <f t="shared" si="67"/>
        <v>115.98881106787877</v>
      </c>
      <c r="L117" s="48">
        <f t="shared" si="67"/>
        <v>126.53890939538232</v>
      </c>
      <c r="M117" s="42">
        <f t="shared" si="62"/>
        <v>129.9558263553933</v>
      </c>
    </row>
    <row r="118" spans="1:13" ht="18" customHeight="1" x14ac:dyDescent="0.25">
      <c r="A118" s="30" t="s">
        <v>57</v>
      </c>
      <c r="B118" s="49">
        <f t="shared" ref="B118:L118" si="68">100*(B52/B151)</f>
        <v>92.663553026670201</v>
      </c>
      <c r="C118" s="49">
        <f t="shared" si="68"/>
        <v>90.208727695118469</v>
      </c>
      <c r="D118" s="49">
        <f t="shared" si="68"/>
        <v>84.016924188172908</v>
      </c>
      <c r="E118" s="49">
        <f t="shared" si="68"/>
        <v>100</v>
      </c>
      <c r="F118" s="49">
        <f t="shared" si="68"/>
        <v>121.63683298620791</v>
      </c>
      <c r="G118" s="49">
        <f t="shared" si="68"/>
        <v>113.45922511166799</v>
      </c>
      <c r="H118" s="49">
        <f t="shared" si="68"/>
        <v>138.56208989637071</v>
      </c>
      <c r="I118" s="49">
        <f t="shared" si="68"/>
        <v>130.61211936550464</v>
      </c>
      <c r="J118" s="49">
        <f t="shared" si="68"/>
        <v>167.59871428737404</v>
      </c>
      <c r="K118" s="49">
        <f t="shared" si="68"/>
        <v>178.04712710148357</v>
      </c>
      <c r="L118" s="49">
        <f t="shared" si="68"/>
        <v>216.24972459194871</v>
      </c>
      <c r="M118" s="18">
        <f t="shared" si="62"/>
        <v>212.73420466352019</v>
      </c>
    </row>
    <row r="119" spans="1:13" ht="18" customHeight="1" x14ac:dyDescent="0.25">
      <c r="A119" s="30" t="s">
        <v>58</v>
      </c>
      <c r="B119" s="49">
        <f t="shared" ref="B119:L119" si="69">100*(B53/B152)</f>
        <v>96.947276127755273</v>
      </c>
      <c r="C119" s="49">
        <f t="shared" si="69"/>
        <v>105.66326635956169</v>
      </c>
      <c r="D119" s="49">
        <f t="shared" si="69"/>
        <v>108.86911979604406</v>
      </c>
      <c r="E119" s="49">
        <f t="shared" si="69"/>
        <v>100.00000187709264</v>
      </c>
      <c r="F119" s="49">
        <f t="shared" si="69"/>
        <v>103.08962267773538</v>
      </c>
      <c r="G119" s="49">
        <f t="shared" si="69"/>
        <v>102.38996679417673</v>
      </c>
      <c r="H119" s="49">
        <f t="shared" si="69"/>
        <v>101.9484838653151</v>
      </c>
      <c r="I119" s="49">
        <f t="shared" si="69"/>
        <v>103.2154109544631</v>
      </c>
      <c r="J119" s="49">
        <f t="shared" si="69"/>
        <v>105.26942400487455</v>
      </c>
      <c r="K119" s="49">
        <f t="shared" si="69"/>
        <v>100.73113170790265</v>
      </c>
      <c r="L119" s="49">
        <f t="shared" si="69"/>
        <v>104.69639471677095</v>
      </c>
      <c r="M119" s="18">
        <f t="shared" si="62"/>
        <v>108.68614056421748</v>
      </c>
    </row>
    <row r="120" spans="1:13" ht="18" customHeight="1" x14ac:dyDescent="0.25">
      <c r="A120" s="30" t="s">
        <v>59</v>
      </c>
      <c r="B120" s="49">
        <f t="shared" ref="B120:L120" si="70">100*(B54/B153)</f>
        <v>78.142778327442528</v>
      </c>
      <c r="C120" s="49">
        <f t="shared" si="70"/>
        <v>76.049466273870721</v>
      </c>
      <c r="D120" s="49">
        <f t="shared" si="70"/>
        <v>100.41652823580537</v>
      </c>
      <c r="E120" s="49">
        <f t="shared" si="70"/>
        <v>99.999999999999957</v>
      </c>
      <c r="F120" s="49">
        <f t="shared" si="70"/>
        <v>54.398797573877332</v>
      </c>
      <c r="G120" s="49">
        <f t="shared" si="70"/>
        <v>47.096531018695757</v>
      </c>
      <c r="H120" s="49">
        <f t="shared" si="70"/>
        <v>37.253205131830207</v>
      </c>
      <c r="I120" s="49">
        <f t="shared" si="70"/>
        <v>37.182114032346469</v>
      </c>
      <c r="J120" s="49">
        <f t="shared" si="70"/>
        <v>37.926876337022541</v>
      </c>
      <c r="K120" s="49">
        <f t="shared" si="70"/>
        <v>32.809714578110103</v>
      </c>
      <c r="L120" s="49">
        <f t="shared" si="70"/>
        <v>19.976897819909574</v>
      </c>
      <c r="M120" s="18">
        <f t="shared" si="62"/>
        <v>18.15641457101427</v>
      </c>
    </row>
    <row r="121" spans="1:13" ht="18" customHeight="1" x14ac:dyDescent="0.25">
      <c r="A121" s="30" t="s">
        <v>60</v>
      </c>
      <c r="B121" s="49">
        <f t="shared" ref="B121:L121" si="71">100*(B55/B154)</f>
        <v>77.945434306221699</v>
      </c>
      <c r="C121" s="49">
        <f t="shared" si="71"/>
        <v>88.07738180146039</v>
      </c>
      <c r="D121" s="49">
        <f t="shared" si="71"/>
        <v>97.333756066264414</v>
      </c>
      <c r="E121" s="49">
        <f t="shared" si="71"/>
        <v>99.999999999999986</v>
      </c>
      <c r="F121" s="49">
        <f t="shared" si="71"/>
        <v>103.64511686401478</v>
      </c>
      <c r="G121" s="49">
        <f t="shared" si="71"/>
        <v>116.92286520302831</v>
      </c>
      <c r="H121" s="49">
        <f t="shared" si="71"/>
        <v>116.13077452366997</v>
      </c>
      <c r="I121" s="49">
        <f t="shared" si="71"/>
        <v>115.65672481371084</v>
      </c>
      <c r="J121" s="49">
        <f t="shared" si="71"/>
        <v>117.73547401752747</v>
      </c>
      <c r="K121" s="49">
        <f t="shared" si="71"/>
        <v>129.76121734812509</v>
      </c>
      <c r="L121" s="49">
        <f t="shared" si="71"/>
        <v>147.20531800902469</v>
      </c>
      <c r="M121" s="18">
        <f t="shared" si="62"/>
        <v>146.06547279874607</v>
      </c>
    </row>
    <row r="122" spans="1:13" ht="18" customHeight="1" x14ac:dyDescent="0.25">
      <c r="A122" s="30" t="s">
        <v>61</v>
      </c>
      <c r="B122" s="49">
        <f t="shared" ref="B122:L122" si="72">100*(B56/B155)</f>
        <v>80.138865288598012</v>
      </c>
      <c r="C122" s="49">
        <f t="shared" si="72"/>
        <v>87.790397487988258</v>
      </c>
      <c r="D122" s="49">
        <f t="shared" si="72"/>
        <v>96.681377311233305</v>
      </c>
      <c r="E122" s="49">
        <f t="shared" si="72"/>
        <v>100</v>
      </c>
      <c r="F122" s="49">
        <f t="shared" si="72"/>
        <v>102.54106710912549</v>
      </c>
      <c r="G122" s="49">
        <f t="shared" si="72"/>
        <v>105.29473376887969</v>
      </c>
      <c r="H122" s="49">
        <f t="shared" si="72"/>
        <v>103.75563032893895</v>
      </c>
      <c r="I122" s="49">
        <f t="shared" si="72"/>
        <v>105.70248664692528</v>
      </c>
      <c r="J122" s="49">
        <f t="shared" si="72"/>
        <v>106.4801894028967</v>
      </c>
      <c r="K122" s="49">
        <f t="shared" si="72"/>
        <v>108.82499652689319</v>
      </c>
      <c r="L122" s="49">
        <f t="shared" si="72"/>
        <v>113.55516679909674</v>
      </c>
      <c r="M122" s="18">
        <f t="shared" si="62"/>
        <v>117.46148711245495</v>
      </c>
    </row>
    <row r="123" spans="1:13" ht="18" customHeight="1" x14ac:dyDescent="0.25">
      <c r="A123" s="28" t="s">
        <v>62</v>
      </c>
      <c r="B123" s="48">
        <f t="shared" ref="B123:L123" si="73">100*(B57/B156)</f>
        <v>81.055704496781374</v>
      </c>
      <c r="C123" s="48">
        <f t="shared" si="73"/>
        <v>89.563628134701275</v>
      </c>
      <c r="D123" s="48">
        <f t="shared" si="73"/>
        <v>95.114577223732681</v>
      </c>
      <c r="E123" s="48">
        <f t="shared" si="73"/>
        <v>99.999999999999972</v>
      </c>
      <c r="F123" s="48">
        <f t="shared" si="73"/>
        <v>105.42014063858447</v>
      </c>
      <c r="G123" s="48">
        <f t="shared" si="73"/>
        <v>105.57078120709104</v>
      </c>
      <c r="H123" s="48">
        <f t="shared" si="73"/>
        <v>103.12934787310493</v>
      </c>
      <c r="I123" s="48">
        <f t="shared" si="73"/>
        <v>105.85571728691563</v>
      </c>
      <c r="J123" s="48">
        <f t="shared" si="73"/>
        <v>107.62011951849257</v>
      </c>
      <c r="K123" s="48">
        <f t="shared" si="73"/>
        <v>109.47531829373149</v>
      </c>
      <c r="L123" s="48">
        <f t="shared" si="73"/>
        <v>110.74079570892788</v>
      </c>
      <c r="M123" s="42">
        <f t="shared" si="62"/>
        <v>119.1131944617958</v>
      </c>
    </row>
    <row r="124" spans="1:13" ht="18" customHeight="1" x14ac:dyDescent="0.25">
      <c r="A124" s="30" t="s">
        <v>63</v>
      </c>
      <c r="B124" s="49">
        <f t="shared" ref="B124:L124" si="74">100*(B58/B157)</f>
        <v>87.478208020648324</v>
      </c>
      <c r="C124" s="49">
        <f t="shared" si="74"/>
        <v>91.947539314810626</v>
      </c>
      <c r="D124" s="49">
        <f t="shared" si="74"/>
        <v>95.280318857764698</v>
      </c>
      <c r="E124" s="49">
        <f t="shared" si="74"/>
        <v>99.999999999999915</v>
      </c>
      <c r="F124" s="49">
        <f t="shared" si="74"/>
        <v>106.48951276510547</v>
      </c>
      <c r="G124" s="49">
        <f t="shared" si="74"/>
        <v>110.40971750051077</v>
      </c>
      <c r="H124" s="49">
        <f t="shared" si="74"/>
        <v>105.60388381749617</v>
      </c>
      <c r="I124" s="49">
        <f t="shared" si="74"/>
        <v>111.85242521043153</v>
      </c>
      <c r="J124" s="49">
        <f t="shared" si="74"/>
        <v>115.53236064028958</v>
      </c>
      <c r="K124" s="49">
        <f t="shared" si="74"/>
        <v>119.09619862978131</v>
      </c>
      <c r="L124" s="49">
        <f t="shared" si="74"/>
        <v>116.41627051085001</v>
      </c>
      <c r="M124" s="18">
        <f t="shared" si="62"/>
        <v>125.00652246772823</v>
      </c>
    </row>
    <row r="125" spans="1:13" ht="18" customHeight="1" x14ac:dyDescent="0.25">
      <c r="A125" s="30" t="s">
        <v>64</v>
      </c>
      <c r="B125" s="49">
        <f t="shared" ref="B125:L125" si="75">100*(B59/B158)</f>
        <v>65.630099986998573</v>
      </c>
      <c r="C125" s="49">
        <f t="shared" si="75"/>
        <v>86.702249800189762</v>
      </c>
      <c r="D125" s="49">
        <f t="shared" si="75"/>
        <v>93.761652658000997</v>
      </c>
      <c r="E125" s="49">
        <f t="shared" si="75"/>
        <v>100.00000000000003</v>
      </c>
      <c r="F125" s="49">
        <f t="shared" si="75"/>
        <v>103.06664530261152</v>
      </c>
      <c r="G125" s="49">
        <f t="shared" si="75"/>
        <v>101.0510507007065</v>
      </c>
      <c r="H125" s="49">
        <f t="shared" si="75"/>
        <v>95.933362259590027</v>
      </c>
      <c r="I125" s="49">
        <f t="shared" si="75"/>
        <v>101.36520276448815</v>
      </c>
      <c r="J125" s="49">
        <f t="shared" si="75"/>
        <v>103.96613134229644</v>
      </c>
      <c r="K125" s="49">
        <f t="shared" si="75"/>
        <v>101.89483931659342</v>
      </c>
      <c r="L125" s="49">
        <f t="shared" si="75"/>
        <v>103.02910327592328</v>
      </c>
      <c r="M125" s="18">
        <f t="shared" si="62"/>
        <v>117.48882682951495</v>
      </c>
    </row>
    <row r="126" spans="1:13" ht="18" customHeight="1" x14ac:dyDescent="0.25">
      <c r="A126" s="30" t="s">
        <v>65</v>
      </c>
      <c r="B126" s="49">
        <f t="shared" ref="B126:L126" si="76">100*(B60/B159)</f>
        <v>93.306632856901686</v>
      </c>
      <c r="C126" s="49">
        <f t="shared" si="76"/>
        <v>97.123332862096873</v>
      </c>
      <c r="D126" s="49">
        <f t="shared" si="76"/>
        <v>95.177247201567425</v>
      </c>
      <c r="E126" s="49">
        <f t="shared" si="76"/>
        <v>100</v>
      </c>
      <c r="F126" s="49">
        <f t="shared" si="76"/>
        <v>102.90416220630374</v>
      </c>
      <c r="G126" s="49">
        <f t="shared" si="76"/>
        <v>105.04219410322423</v>
      </c>
      <c r="H126" s="49">
        <f t="shared" si="76"/>
        <v>103.07912359876438</v>
      </c>
      <c r="I126" s="49">
        <f t="shared" si="76"/>
        <v>102.0821840459883</v>
      </c>
      <c r="J126" s="49">
        <f t="shared" si="76"/>
        <v>96.584175892714327</v>
      </c>
      <c r="K126" s="49">
        <f t="shared" si="76"/>
        <v>105.7300868866358</v>
      </c>
      <c r="L126" s="49">
        <f t="shared" si="76"/>
        <v>114.61816331398586</v>
      </c>
      <c r="M126" s="18">
        <f t="shared" si="62"/>
        <v>122.81414332699697</v>
      </c>
    </row>
    <row r="127" spans="1:13" ht="18" customHeight="1" x14ac:dyDescent="0.25">
      <c r="A127" s="30" t="s">
        <v>66</v>
      </c>
      <c r="B127" s="49">
        <f t="shared" ref="B127:L127" si="77">100*(B61/B160)</f>
        <v>101.22427463052964</v>
      </c>
      <c r="C127" s="49">
        <f t="shared" si="77"/>
        <v>101.34800807364195</v>
      </c>
      <c r="D127" s="49">
        <f t="shared" si="77"/>
        <v>102.46997302395289</v>
      </c>
      <c r="E127" s="49">
        <f t="shared" si="77"/>
        <v>100</v>
      </c>
      <c r="F127" s="49">
        <f t="shared" si="77"/>
        <v>101.22243775566157</v>
      </c>
      <c r="G127" s="49">
        <f t="shared" si="77"/>
        <v>100.26769522236003</v>
      </c>
      <c r="H127" s="49">
        <f t="shared" si="77"/>
        <v>97.912385212376833</v>
      </c>
      <c r="I127" s="49">
        <f t="shared" si="77"/>
        <v>96.199776005281421</v>
      </c>
      <c r="J127" s="49">
        <f t="shared" si="77"/>
        <v>94.972879487067146</v>
      </c>
      <c r="K127" s="49">
        <f t="shared" si="77"/>
        <v>94.080103573472059</v>
      </c>
      <c r="L127" s="49">
        <f t="shared" si="77"/>
        <v>96.071337248331972</v>
      </c>
      <c r="M127" s="18">
        <f t="shared" si="62"/>
        <v>93.471943555768092</v>
      </c>
    </row>
    <row r="128" spans="1:13" ht="18" customHeight="1" x14ac:dyDescent="0.25">
      <c r="A128" s="30" t="s">
        <v>67</v>
      </c>
      <c r="B128" s="49">
        <f t="shared" ref="B128:L128" si="78">100*(B62/B161)</f>
        <v>74.386667029969828</v>
      </c>
      <c r="C128" s="49">
        <f t="shared" si="78"/>
        <v>74.61076157500824</v>
      </c>
      <c r="D128" s="49">
        <f t="shared" si="78"/>
        <v>96.038322067834898</v>
      </c>
      <c r="E128" s="49">
        <f t="shared" si="78"/>
        <v>99.999999999999972</v>
      </c>
      <c r="F128" s="49">
        <f t="shared" si="78"/>
        <v>124.39728530306171</v>
      </c>
      <c r="G128" s="49">
        <f t="shared" si="78"/>
        <v>116.38334089417464</v>
      </c>
      <c r="H128" s="49">
        <f t="shared" si="78"/>
        <v>117.78104168036371</v>
      </c>
      <c r="I128" s="49">
        <f t="shared" si="78"/>
        <v>115.09976833401198</v>
      </c>
      <c r="J128" s="49">
        <f t="shared" si="78"/>
        <v>113.60114032377535</v>
      </c>
      <c r="K128" s="49">
        <f t="shared" si="78"/>
        <v>116.97015046132763</v>
      </c>
      <c r="L128" s="49">
        <f t="shared" si="78"/>
        <v>125.66254340180825</v>
      </c>
      <c r="M128" s="18">
        <f t="shared" si="62"/>
        <v>149.41379866775256</v>
      </c>
    </row>
    <row r="129" spans="1:13" ht="18" customHeight="1" x14ac:dyDescent="0.25">
      <c r="A129" s="30" t="s">
        <v>68</v>
      </c>
      <c r="B129" s="49">
        <f t="shared" ref="B129:L129" si="79">100*(B63/B162)</f>
        <v>88.558400252652334</v>
      </c>
      <c r="C129" s="49">
        <f t="shared" si="79"/>
        <v>93.968335641995324</v>
      </c>
      <c r="D129" s="49">
        <f t="shared" si="79"/>
        <v>96.185570642740686</v>
      </c>
      <c r="E129" s="49">
        <f t="shared" si="79"/>
        <v>99.999999999999986</v>
      </c>
      <c r="F129" s="49">
        <f t="shared" si="79"/>
        <v>102.7689952643023</v>
      </c>
      <c r="G129" s="49">
        <f t="shared" si="79"/>
        <v>103.80696592185517</v>
      </c>
      <c r="H129" s="49">
        <f t="shared" si="79"/>
        <v>105.93563767947971</v>
      </c>
      <c r="I129" s="49">
        <f t="shared" si="79"/>
        <v>110.38495431376386</v>
      </c>
      <c r="J129" s="49">
        <f t="shared" si="79"/>
        <v>118.6858839791735</v>
      </c>
      <c r="K129" s="49">
        <f t="shared" si="79"/>
        <v>119.70300425677097</v>
      </c>
      <c r="L129" s="49">
        <f t="shared" si="79"/>
        <v>119.69537430542236</v>
      </c>
      <c r="M129" s="18">
        <f t="shared" si="62"/>
        <v>122.00801641622195</v>
      </c>
    </row>
    <row r="130" spans="1:13" ht="18" customHeight="1" x14ac:dyDescent="0.25">
      <c r="A130" s="30" t="s">
        <v>69</v>
      </c>
      <c r="B130" s="49">
        <f t="shared" ref="B130:L130" si="80">100*(B64/B163)</f>
        <v>87.737762637885496</v>
      </c>
      <c r="C130" s="49">
        <f t="shared" si="80"/>
        <v>91.676590720752955</v>
      </c>
      <c r="D130" s="49">
        <f t="shared" si="80"/>
        <v>96.878565169228168</v>
      </c>
      <c r="E130" s="49">
        <f t="shared" si="80"/>
        <v>99.999999999999986</v>
      </c>
      <c r="F130" s="49">
        <f t="shared" si="80"/>
        <v>101.93129830338559</v>
      </c>
      <c r="G130" s="49">
        <f t="shared" si="80"/>
        <v>104.66891784818564</v>
      </c>
      <c r="H130" s="49">
        <f t="shared" si="80"/>
        <v>93.250003228271524</v>
      </c>
      <c r="I130" s="49">
        <f t="shared" si="80"/>
        <v>91.683237168052216</v>
      </c>
      <c r="J130" s="49">
        <f t="shared" si="80"/>
        <v>93.264792908906941</v>
      </c>
      <c r="K130" s="49">
        <f t="shared" si="80"/>
        <v>115.49757589810244</v>
      </c>
      <c r="L130" s="49">
        <f t="shared" si="80"/>
        <v>117.94413112409497</v>
      </c>
      <c r="M130" s="18">
        <f t="shared" si="62"/>
        <v>120.2390247391682</v>
      </c>
    </row>
    <row r="131" spans="1:13" ht="18" customHeight="1" x14ac:dyDescent="0.25">
      <c r="A131" s="30" t="s">
        <v>70</v>
      </c>
      <c r="B131" s="49">
        <f t="shared" ref="B131:L131" si="81">100*(B65/B164)</f>
        <v>87.717336067951152</v>
      </c>
      <c r="C131" s="49">
        <f t="shared" si="81"/>
        <v>91.685065034637759</v>
      </c>
      <c r="D131" s="49">
        <f t="shared" si="81"/>
        <v>96.872678418890459</v>
      </c>
      <c r="E131" s="49">
        <f t="shared" si="81"/>
        <v>100.00000000000003</v>
      </c>
      <c r="F131" s="49">
        <f t="shared" si="81"/>
        <v>101.93299987553372</v>
      </c>
      <c r="G131" s="49">
        <f t="shared" si="81"/>
        <v>104.66456890897268</v>
      </c>
      <c r="H131" s="49">
        <f t="shared" si="81"/>
        <v>100.78108667191769</v>
      </c>
      <c r="I131" s="49">
        <f t="shared" si="81"/>
        <v>100.88130198129359</v>
      </c>
      <c r="J131" s="49">
        <f t="shared" si="81"/>
        <v>103.44737214450097</v>
      </c>
      <c r="K131" s="49">
        <f t="shared" si="81"/>
        <v>105.37273913682942</v>
      </c>
      <c r="L131" s="49">
        <f t="shared" si="81"/>
        <v>107.60028768454856</v>
      </c>
      <c r="M131" s="18">
        <f t="shared" si="62"/>
        <v>117.78478662370993</v>
      </c>
    </row>
    <row r="132" spans="1:13" ht="18" customHeight="1" x14ac:dyDescent="0.25">
      <c r="A132" s="30" t="s">
        <v>71</v>
      </c>
      <c r="B132" s="49">
        <f t="shared" ref="B132:L132" si="82">100*(B66/B165)</f>
        <v>79.546433776477755</v>
      </c>
      <c r="C132" s="49">
        <f t="shared" si="82"/>
        <v>90.968914317769958</v>
      </c>
      <c r="D132" s="49">
        <f t="shared" si="82"/>
        <v>93.673588752641777</v>
      </c>
      <c r="E132" s="49">
        <f t="shared" si="82"/>
        <v>99.999999999999957</v>
      </c>
      <c r="F132" s="49">
        <f t="shared" si="82"/>
        <v>101.098726017261</v>
      </c>
      <c r="G132" s="49">
        <f t="shared" si="82"/>
        <v>101.6134547694702</v>
      </c>
      <c r="H132" s="49">
        <f t="shared" si="82"/>
        <v>101.31612925738693</v>
      </c>
      <c r="I132" s="49">
        <f t="shared" si="82"/>
        <v>102.2220529398524</v>
      </c>
      <c r="J132" s="49">
        <f t="shared" si="82"/>
        <v>101.70264265857804</v>
      </c>
      <c r="K132" s="49">
        <f t="shared" si="82"/>
        <v>102.83732492873958</v>
      </c>
      <c r="L132" s="49">
        <f t="shared" si="82"/>
        <v>103.63439212821672</v>
      </c>
      <c r="M132" s="18">
        <f t="shared" si="62"/>
        <v>103.51526352301927</v>
      </c>
    </row>
    <row r="133" spans="1:13" ht="18" customHeight="1" x14ac:dyDescent="0.25">
      <c r="A133" s="30" t="s">
        <v>72</v>
      </c>
      <c r="B133" s="49">
        <f t="shared" ref="B133:L133" si="83">100*(B67/B166)</f>
        <v>77.958714073015742</v>
      </c>
      <c r="C133" s="49">
        <f t="shared" si="83"/>
        <v>89.66311960824774</v>
      </c>
      <c r="D133" s="49">
        <f t="shared" si="83"/>
        <v>92.725707187812546</v>
      </c>
      <c r="E133" s="49">
        <f t="shared" si="83"/>
        <v>99.999999999999972</v>
      </c>
      <c r="F133" s="49">
        <f t="shared" si="83"/>
        <v>100.29837458146783</v>
      </c>
      <c r="G133" s="49">
        <f t="shared" si="83"/>
        <v>100.17904907227475</v>
      </c>
      <c r="H133" s="49">
        <f t="shared" si="83"/>
        <v>101.1464180393945</v>
      </c>
      <c r="I133" s="49">
        <f t="shared" si="83"/>
        <v>101.98386371664844</v>
      </c>
      <c r="J133" s="49">
        <f t="shared" si="83"/>
        <v>102.23364459179913</v>
      </c>
      <c r="K133" s="49">
        <f t="shared" si="83"/>
        <v>103.15221517336357</v>
      </c>
      <c r="L133" s="49">
        <f t="shared" si="83"/>
        <v>103.04989006553689</v>
      </c>
      <c r="M133" s="18">
        <f t="shared" si="62"/>
        <v>104.42913331086015</v>
      </c>
    </row>
    <row r="134" spans="1:13" ht="18" customHeight="1" x14ac:dyDescent="0.25">
      <c r="A134" s="34" t="s">
        <v>73</v>
      </c>
      <c r="B134" s="49">
        <f t="shared" ref="B134:L134" si="84">100*(B68/B167)</f>
        <v>78.71727472131488</v>
      </c>
      <c r="C134" s="49">
        <f t="shared" si="84"/>
        <v>89.440713942518542</v>
      </c>
      <c r="D134" s="49">
        <f t="shared" si="84"/>
        <v>91.343033364200096</v>
      </c>
      <c r="E134" s="49">
        <f t="shared" si="84"/>
        <v>99.999999999999972</v>
      </c>
      <c r="F134" s="49">
        <f t="shared" si="84"/>
        <v>102.843162494068</v>
      </c>
      <c r="G134" s="49">
        <f t="shared" si="84"/>
        <v>104.3023679971643</v>
      </c>
      <c r="H134" s="49">
        <f t="shared" si="84"/>
        <v>104.00787800512497</v>
      </c>
      <c r="I134" s="49">
        <f t="shared" si="84"/>
        <v>105.42398925077043</v>
      </c>
      <c r="J134" s="49">
        <f t="shared" si="84"/>
        <v>105.48356080698424</v>
      </c>
      <c r="K134" s="49">
        <f t="shared" si="84"/>
        <v>107.17249679080909</v>
      </c>
      <c r="L134" s="49">
        <f t="shared" si="84"/>
        <v>109.91986835293368</v>
      </c>
      <c r="M134" s="18">
        <f t="shared" si="62"/>
        <v>112.71950631844027</v>
      </c>
    </row>
    <row r="135" spans="1:13" ht="18" customHeight="1" x14ac:dyDescent="0.25">
      <c r="A135" s="30" t="s">
        <v>74</v>
      </c>
      <c r="B135" s="49">
        <f t="shared" ref="B135:L135" si="85">100*(B69/B168)</f>
        <v>87.850900625885288</v>
      </c>
      <c r="C135" s="49">
        <f t="shared" si="85"/>
        <v>91.734866312966176</v>
      </c>
      <c r="D135" s="49">
        <f t="shared" si="85"/>
        <v>96.885525213972912</v>
      </c>
      <c r="E135" s="49">
        <f t="shared" si="85"/>
        <v>99.999999999999972</v>
      </c>
      <c r="F135" s="49">
        <f t="shared" si="85"/>
        <v>101.96157981626403</v>
      </c>
      <c r="G135" s="49">
        <f t="shared" si="85"/>
        <v>104.69171412410519</v>
      </c>
      <c r="H135" s="49">
        <f t="shared" si="85"/>
        <v>107.11277760118224</v>
      </c>
      <c r="I135" s="49">
        <f t="shared" si="85"/>
        <v>109.93295839418013</v>
      </c>
      <c r="J135" s="49">
        <f t="shared" si="85"/>
        <v>111.80528212112515</v>
      </c>
      <c r="K135" s="49">
        <f t="shared" si="85"/>
        <v>115.51458365674938</v>
      </c>
      <c r="L135" s="49">
        <f t="shared" si="85"/>
        <v>117.96760362084331</v>
      </c>
      <c r="M135" s="18">
        <f t="shared" si="62"/>
        <v>120.43847600797454</v>
      </c>
    </row>
    <row r="136" spans="1:13" ht="18" customHeight="1" x14ac:dyDescent="0.25">
      <c r="A136" s="30" t="s">
        <v>75</v>
      </c>
      <c r="B136" s="49">
        <f t="shared" ref="B136:L136" si="86">100*(B70/B169)</f>
        <v>86.215907855865453</v>
      </c>
      <c r="C136" s="49">
        <f t="shared" si="86"/>
        <v>90.830992305582228</v>
      </c>
      <c r="D136" s="49">
        <f t="shared" si="86"/>
        <v>96.56650609006337</v>
      </c>
      <c r="E136" s="49">
        <f t="shared" si="86"/>
        <v>100</v>
      </c>
      <c r="F136" s="49">
        <f t="shared" si="86"/>
        <v>102.04865159370324</v>
      </c>
      <c r="G136" s="49">
        <f t="shared" si="86"/>
        <v>105.12318383093134</v>
      </c>
      <c r="H136" s="49">
        <f t="shared" si="86"/>
        <v>106.79202248631034</v>
      </c>
      <c r="I136" s="49">
        <f t="shared" si="86"/>
        <v>109.96389524101897</v>
      </c>
      <c r="J136" s="49">
        <f t="shared" si="86"/>
        <v>111.74407083882923</v>
      </c>
      <c r="K136" s="49">
        <f t="shared" si="86"/>
        <v>114.97189778601738</v>
      </c>
      <c r="L136" s="49">
        <f t="shared" si="86"/>
        <v>117.28561860114677</v>
      </c>
      <c r="M136" s="18">
        <f t="shared" si="62"/>
        <v>119.55930238905259</v>
      </c>
    </row>
    <row r="137" spans="1:13" ht="18" customHeight="1" x14ac:dyDescent="0.25">
      <c r="A137" s="30" t="s">
        <v>76</v>
      </c>
      <c r="B137" s="49">
        <f t="shared" ref="B137:L137" si="87">100*(B71/B170)</f>
        <v>85.931093311598218</v>
      </c>
      <c r="C137" s="49">
        <f t="shared" si="87"/>
        <v>88.700077635273459</v>
      </c>
      <c r="D137" s="49">
        <f t="shared" si="87"/>
        <v>96.21127552570637</v>
      </c>
      <c r="E137" s="49">
        <f t="shared" si="87"/>
        <v>100</v>
      </c>
      <c r="F137" s="49">
        <f t="shared" si="87"/>
        <v>101.15280638401285</v>
      </c>
      <c r="G137" s="49">
        <f t="shared" si="87"/>
        <v>106.70165458343645</v>
      </c>
      <c r="H137" s="49">
        <f t="shared" si="87"/>
        <v>110.48126588905028</v>
      </c>
      <c r="I137" s="49">
        <f t="shared" si="87"/>
        <v>119.90191853625083</v>
      </c>
      <c r="J137" s="49">
        <f t="shared" si="87"/>
        <v>121.27495857677921</v>
      </c>
      <c r="K137" s="49">
        <f t="shared" si="87"/>
        <v>138.35627698897895</v>
      </c>
      <c r="L137" s="49">
        <f t="shared" si="87"/>
        <v>139.0790398594458</v>
      </c>
      <c r="M137" s="18">
        <f t="shared" si="62"/>
        <v>141.15277744979394</v>
      </c>
    </row>
    <row r="138" spans="1:13" ht="18" customHeight="1" x14ac:dyDescent="0.25">
      <c r="A138" s="35" t="s">
        <v>77</v>
      </c>
      <c r="B138" s="48">
        <f t="shared" ref="B138:L138" si="88">100*(B72/B171)</f>
        <v>81.220631373370296</v>
      </c>
      <c r="C138" s="48">
        <f t="shared" si="88"/>
        <v>89.901866117093675</v>
      </c>
      <c r="D138" s="48">
        <f t="shared" si="88"/>
        <v>94.21292552878424</v>
      </c>
      <c r="E138" s="48">
        <f t="shared" si="88"/>
        <v>99.961975488787658</v>
      </c>
      <c r="F138" s="48">
        <f t="shared" si="88"/>
        <v>107.09554522180309</v>
      </c>
      <c r="G138" s="48">
        <f t="shared" si="88"/>
        <v>109.76359842818155</v>
      </c>
      <c r="H138" s="48">
        <f t="shared" si="88"/>
        <v>107.43276265193093</v>
      </c>
      <c r="I138" s="48">
        <f t="shared" si="88"/>
        <v>109.60643923383438</v>
      </c>
      <c r="J138" s="48">
        <f t="shared" si="88"/>
        <v>112.92988732108518</v>
      </c>
      <c r="K138" s="48">
        <f t="shared" si="88"/>
        <v>115.56154007593553</v>
      </c>
      <c r="L138" s="48">
        <f t="shared" si="88"/>
        <v>120.44089462500609</v>
      </c>
      <c r="M138" s="42">
        <f t="shared" si="62"/>
        <v>127.49263021736097</v>
      </c>
    </row>
    <row r="139" spans="1:13" ht="18" customHeight="1" x14ac:dyDescent="0.25">
      <c r="A139" s="37" t="s">
        <v>78</v>
      </c>
      <c r="B139" s="49">
        <f t="shared" ref="B139:L139" si="89">100*(B73/B172)</f>
        <v>66.582529435498614</v>
      </c>
      <c r="C139" s="49">
        <f t="shared" si="89"/>
        <v>66.889531865119764</v>
      </c>
      <c r="D139" s="49">
        <f t="shared" si="89"/>
        <v>80.11667904309553</v>
      </c>
      <c r="E139" s="49">
        <f t="shared" si="89"/>
        <v>100</v>
      </c>
      <c r="F139" s="49">
        <f t="shared" si="89"/>
        <v>111.39170342822868</v>
      </c>
      <c r="G139" s="49">
        <f t="shared" si="89"/>
        <v>117.23787824135823</v>
      </c>
      <c r="H139" s="49">
        <f t="shared" si="89"/>
        <v>110.39303930187934</v>
      </c>
      <c r="I139" s="49">
        <f t="shared" si="89"/>
        <v>104.99560449262226</v>
      </c>
      <c r="J139" s="49">
        <f t="shared" si="89"/>
        <v>113.11988552058922</v>
      </c>
      <c r="K139" s="49">
        <f t="shared" si="89"/>
        <v>117.78851197624964</v>
      </c>
      <c r="L139" s="49">
        <f t="shared" si="89"/>
        <v>127.45154145107793</v>
      </c>
      <c r="M139" s="18">
        <f t="shared" si="62"/>
        <v>123.53057149722142</v>
      </c>
    </row>
    <row r="140" spans="1:13" ht="18" customHeight="1" x14ac:dyDescent="0.25">
      <c r="A140" s="45" t="s">
        <v>79</v>
      </c>
      <c r="B140" s="50">
        <f t="shared" ref="B140:L140" si="90">100*(B74/B173)</f>
        <v>79.913307409700536</v>
      </c>
      <c r="C140" s="50">
        <f t="shared" si="90"/>
        <v>87.640641395976303</v>
      </c>
      <c r="D140" s="50">
        <f t="shared" si="90"/>
        <v>92.943429828478799</v>
      </c>
      <c r="E140" s="50">
        <f t="shared" si="90"/>
        <v>99.965145059084676</v>
      </c>
      <c r="F140" s="50">
        <f t="shared" si="90"/>
        <v>107.4374595677855</v>
      </c>
      <c r="G140" s="50">
        <f t="shared" si="90"/>
        <v>110.34346073780499</v>
      </c>
      <c r="H140" s="50">
        <f t="shared" si="90"/>
        <v>107.66081622586863</v>
      </c>
      <c r="I140" s="50">
        <f t="shared" si="90"/>
        <v>109.25858848036161</v>
      </c>
      <c r="J140" s="50">
        <f t="shared" si="90"/>
        <v>112.9430994718156</v>
      </c>
      <c r="K140" s="50">
        <f t="shared" si="90"/>
        <v>115.72092341556883</v>
      </c>
      <c r="L140" s="50">
        <f t="shared" si="90"/>
        <v>120.93693965839545</v>
      </c>
      <c r="M140" s="47">
        <f t="shared" si="62"/>
        <v>127.21587668900229</v>
      </c>
    </row>
    <row r="141" spans="1:13" ht="18" customHeight="1" x14ac:dyDescent="0.25">
      <c r="B141" s="20"/>
      <c r="C141" s="20"/>
      <c r="D141" s="20"/>
      <c r="E141" s="20"/>
      <c r="F141" s="20"/>
      <c r="G141" s="20"/>
      <c r="H141" s="20"/>
    </row>
    <row r="142" spans="1:13" ht="18" customHeight="1" x14ac:dyDescent="0.25">
      <c r="A142" s="156" t="s">
        <v>260</v>
      </c>
      <c r="B142" s="156"/>
      <c r="C142" s="156"/>
      <c r="D142" s="156"/>
      <c r="E142" s="156"/>
      <c r="F142" s="156"/>
      <c r="G142" s="156"/>
      <c r="H142" s="156"/>
      <c r="I142"/>
      <c r="J142"/>
      <c r="K142"/>
      <c r="L142"/>
    </row>
    <row r="143" spans="1:13" ht="18" customHeight="1" x14ac:dyDescent="0.25">
      <c r="B143" s="24"/>
      <c r="C143" s="24"/>
      <c r="D143" s="24"/>
      <c r="E143" s="24"/>
      <c r="F143" s="24"/>
      <c r="G143" s="24"/>
      <c r="H143" s="24"/>
      <c r="M143" s="4" t="s">
        <v>81</v>
      </c>
    </row>
    <row r="144" spans="1:13" ht="18" customHeight="1" x14ac:dyDescent="0.25">
      <c r="A144" s="22" t="s">
        <v>39</v>
      </c>
      <c r="B144" s="23" t="s">
        <v>40</v>
      </c>
      <c r="C144" s="23" t="s">
        <v>41</v>
      </c>
      <c r="D144" s="23" t="s">
        <v>42</v>
      </c>
      <c r="E144" s="23" t="s">
        <v>43</v>
      </c>
      <c r="F144" s="23" t="s">
        <v>44</v>
      </c>
      <c r="G144" s="23" t="s">
        <v>45</v>
      </c>
      <c r="H144" s="23" t="s">
        <v>46</v>
      </c>
      <c r="I144" s="23" t="s">
        <v>47</v>
      </c>
      <c r="J144" s="23" t="s">
        <v>48</v>
      </c>
      <c r="K144" s="23" t="s">
        <v>49</v>
      </c>
      <c r="L144" s="23" t="s">
        <v>50</v>
      </c>
      <c r="M144" s="17">
        <v>2023</v>
      </c>
    </row>
    <row r="145" spans="1:31" ht="18" customHeight="1" x14ac:dyDescent="0.25">
      <c r="A145" s="21" t="s">
        <v>51</v>
      </c>
      <c r="B145" s="51">
        <f>SUM(B146:B149)</f>
        <v>21778104.992090113</v>
      </c>
      <c r="C145" s="51">
        <f>SUM(C146:C149)</f>
        <v>22378530.382065222</v>
      </c>
      <c r="D145" s="51">
        <f>SUM(D146:D149)</f>
        <v>23920595.06450431</v>
      </c>
      <c r="E145" s="25">
        <f t="shared" ref="E145" si="91">SUM(E146:E149)</f>
        <v>25234560.161028072</v>
      </c>
      <c r="F145" s="51">
        <f t="shared" ref="F145" si="92">SUM(F146:F149)</f>
        <v>26436338.289498884</v>
      </c>
      <c r="G145" s="51">
        <f t="shared" ref="G145:M145" si="93">SUM(G146:G149)</f>
        <v>27999284.063171845</v>
      </c>
      <c r="H145" s="51">
        <f t="shared" si="93"/>
        <v>29504235.796227876</v>
      </c>
      <c r="I145" s="51">
        <f t="shared" si="93"/>
        <v>30802622.422229156</v>
      </c>
      <c r="J145" s="51">
        <f t="shared" si="93"/>
        <v>32323672.813457854</v>
      </c>
      <c r="K145" s="51">
        <f t="shared" si="93"/>
        <v>33588777.396114312</v>
      </c>
      <c r="L145" s="51">
        <f t="shared" si="93"/>
        <v>34711276.92880784</v>
      </c>
      <c r="M145" s="25">
        <f t="shared" si="93"/>
        <v>36184322.064094089</v>
      </c>
    </row>
    <row r="146" spans="1:31" ht="18" customHeight="1" x14ac:dyDescent="0.25">
      <c r="A146" s="52" t="s">
        <v>52</v>
      </c>
      <c r="B146" s="7">
        <v>10806677.583305366</v>
      </c>
      <c r="C146" s="7">
        <v>11283264.343966216</v>
      </c>
      <c r="D146" s="7">
        <v>12344014.101347292</v>
      </c>
      <c r="E146" s="7">
        <v>13296720.486916553</v>
      </c>
      <c r="F146" s="7">
        <v>14014478.520991642</v>
      </c>
      <c r="G146" s="7">
        <f>'[1]GDP KP'!D6</f>
        <v>14904927.270665951</v>
      </c>
      <c r="H146" s="7">
        <f>'[1]GDP KP'!E6</f>
        <v>15679337.748481652</v>
      </c>
      <c r="I146" s="7">
        <f>'[1]GDP KP'!F6</f>
        <v>16372350.905427229</v>
      </c>
      <c r="J146" s="7">
        <f>'[1]GDP KP'!G6</f>
        <v>17196814.904724233</v>
      </c>
      <c r="K146" s="7">
        <f>'[1]GDP KP'!H6</f>
        <v>17818275.768506493</v>
      </c>
      <c r="L146" s="7">
        <f>'[1]GDP KP'!I6</f>
        <v>18295699.533836875</v>
      </c>
      <c r="M146" s="7">
        <f>'[1]GDP KP'!J6</f>
        <v>19064329.899397377</v>
      </c>
    </row>
    <row r="147" spans="1:31" ht="18" customHeight="1" x14ac:dyDescent="0.25">
      <c r="A147" s="52" t="s">
        <v>53</v>
      </c>
      <c r="B147" s="7">
        <v>6204979.5201660581</v>
      </c>
      <c r="C147" s="7">
        <v>6503187.3332949225</v>
      </c>
      <c r="D147" s="7">
        <v>6820846.0487284139</v>
      </c>
      <c r="E147" s="7">
        <v>7167797.5807022518</v>
      </c>
      <c r="F147" s="7">
        <v>7516316.6297363667</v>
      </c>
      <c r="G147" s="7">
        <f>'[1]GDP KP'!D7</f>
        <v>7886754.2128137304</v>
      </c>
      <c r="H147" s="7">
        <f>'[1]GDP KP'!E7</f>
        <v>8276692.0349407615</v>
      </c>
      <c r="I147" s="7">
        <f>'[1]GDP KP'!F7</f>
        <v>8687237.8759777322</v>
      </c>
      <c r="J147" s="7">
        <f>'[1]GDP KP'!G7</f>
        <v>9119558.6875441968</v>
      </c>
      <c r="K147" s="7">
        <f>'[1]GDP KP'!H7</f>
        <v>9574892.1614479274</v>
      </c>
      <c r="L147" s="7">
        <f>'[1]GDP KP'!I7</f>
        <v>10054947.149007922</v>
      </c>
      <c r="M147" s="7">
        <f>'[1]GDP KP'!J7</f>
        <v>10560053.550485276</v>
      </c>
    </row>
    <row r="148" spans="1:31" ht="18" customHeight="1" x14ac:dyDescent="0.25">
      <c r="A148" s="52" t="s">
        <v>54</v>
      </c>
      <c r="B148" s="7">
        <v>2578778.7797257784</v>
      </c>
      <c r="C148" s="7">
        <v>2695824.6612197575</v>
      </c>
      <c r="D148" s="7">
        <v>2825341.1794638243</v>
      </c>
      <c r="E148" s="7">
        <v>2924235.6411615103</v>
      </c>
      <c r="F148" s="7">
        <v>3038500.3562434823</v>
      </c>
      <c r="G148" s="7">
        <f>'[1]GDP KP'!D8</f>
        <v>3184482.7213255474</v>
      </c>
      <c r="H148" s="7">
        <f>'[1]GDP KP'!E8</f>
        <v>3339085.1583319064</v>
      </c>
      <c r="I148" s="7">
        <f>'[1]GDP KP'!F8</f>
        <v>3499684.4093088447</v>
      </c>
      <c r="J148" s="7">
        <f>'[1]GDP KP'!G8</f>
        <v>3612827.3039019192</v>
      </c>
      <c r="K148" s="7">
        <f>'[1]GDP KP'!H8</f>
        <v>3739795.4022745281</v>
      </c>
      <c r="L148" s="7">
        <f>'[1]GDP KP'!I8</f>
        <v>3857005.8378726826</v>
      </c>
      <c r="M148" s="7">
        <f>'[1]GDP KP'!J8</f>
        <v>4021644.1258000112</v>
      </c>
    </row>
    <row r="149" spans="1:31" ht="18" customHeight="1" x14ac:dyDescent="0.25">
      <c r="A149" s="52" t="s">
        <v>55</v>
      </c>
      <c r="B149" s="7">
        <v>2187669.1088929083</v>
      </c>
      <c r="C149" s="7">
        <v>1896254.0435843281</v>
      </c>
      <c r="D149" s="7">
        <v>1930393.73496478</v>
      </c>
      <c r="E149" s="7">
        <v>1845806.4522477584</v>
      </c>
      <c r="F149" s="7">
        <v>1867042.7825273902</v>
      </c>
      <c r="G149" s="7">
        <f>'[1]GDP KP'!D9</f>
        <v>2023119.8583666168</v>
      </c>
      <c r="H149" s="7">
        <f>'[1]GDP KP'!E9</f>
        <v>2209120.8544735569</v>
      </c>
      <c r="I149" s="7">
        <f>'[1]GDP KP'!F9</f>
        <v>2243349.2315153526</v>
      </c>
      <c r="J149" s="7">
        <f>'[1]GDP KP'!G9</f>
        <v>2394471.9172875066</v>
      </c>
      <c r="K149" s="7">
        <f>'[1]GDP KP'!H9</f>
        <v>2455814.0638853614</v>
      </c>
      <c r="L149" s="7">
        <f>'[1]GDP KP'!I9</f>
        <v>2503624.4080903577</v>
      </c>
      <c r="M149" s="8">
        <f>'[1]GDP KP'!J9</f>
        <v>2538294.4884114284</v>
      </c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1:31" ht="18" customHeight="1" x14ac:dyDescent="0.25">
      <c r="A150" s="28" t="s">
        <v>56</v>
      </c>
      <c r="B150" s="51">
        <f t="shared" ref="B150:L150" si="94">SUM(B151:B155)</f>
        <v>17987423.483152822</v>
      </c>
      <c r="C150" s="51">
        <f t="shared" si="94"/>
        <v>19872085.998664994</v>
      </c>
      <c r="D150" s="51">
        <f t="shared" si="94"/>
        <v>21057206.000157811</v>
      </c>
      <c r="E150" s="51">
        <f t="shared" si="94"/>
        <v>23103647.120260738</v>
      </c>
      <c r="F150" s="51">
        <f t="shared" si="94"/>
        <v>25817954.892349873</v>
      </c>
      <c r="G150" s="51">
        <f t="shared" si="94"/>
        <v>28565773.988698058</v>
      </c>
      <c r="H150" s="51">
        <f t="shared" si="94"/>
        <v>31344128.062348634</v>
      </c>
      <c r="I150" s="51">
        <f t="shared" si="94"/>
        <v>34912846.63959454</v>
      </c>
      <c r="J150" s="51">
        <f t="shared" si="94"/>
        <v>37251857.448794052</v>
      </c>
      <c r="K150" s="51">
        <f t="shared" si="94"/>
        <v>39085651.590488046</v>
      </c>
      <c r="L150" s="51">
        <f t="shared" si="94"/>
        <v>41147936.323259465</v>
      </c>
      <c r="M150" s="25">
        <f>SUM(M151:M155)</f>
        <v>43234379.691168368</v>
      </c>
    </row>
    <row r="151" spans="1:31" ht="18" customHeight="1" x14ac:dyDescent="0.25">
      <c r="A151" s="33" t="s">
        <v>57</v>
      </c>
      <c r="B151" s="7">
        <v>3314742.2077436368</v>
      </c>
      <c r="C151" s="7">
        <v>3464720.6693425262</v>
      </c>
      <c r="D151" s="7">
        <v>3687273.0299388366</v>
      </c>
      <c r="E151" s="7">
        <v>4055619.4186553191</v>
      </c>
      <c r="F151" s="7">
        <v>4356708.6146038184</v>
      </c>
      <c r="G151" s="7">
        <f>'[2]GDP activity KP'!O12</f>
        <v>4588623.8681427957</v>
      </c>
      <c r="H151" s="7">
        <f>'[2]GDP activity KP'!P12</f>
        <v>4659195.1974491328</v>
      </c>
      <c r="I151" s="7">
        <f>'[2]GDP activity KP'!Q12</f>
        <v>5485112.361786047</v>
      </c>
      <c r="J151" s="7">
        <f>'[2]GDP activity KP'!R12</f>
        <v>5887451.6880616099</v>
      </c>
      <c r="K151" s="7">
        <f>'[2]GDP activity KP'!S12</f>
        <v>6442881.2876814436</v>
      </c>
      <c r="L151" s="7">
        <f>'[2]GDP activity KP'!T12</f>
        <v>7138148.8992699385</v>
      </c>
      <c r="M151" s="7">
        <f>'[2]GDP activity KP'!U12</f>
        <v>7945920.5385677405</v>
      </c>
    </row>
    <row r="152" spans="1:31" ht="18" customHeight="1" x14ac:dyDescent="0.25">
      <c r="A152" s="33" t="s">
        <v>58</v>
      </c>
      <c r="B152" s="7">
        <v>6066988.8230707897</v>
      </c>
      <c r="C152" s="7">
        <v>6292514.324412887</v>
      </c>
      <c r="D152" s="7">
        <v>6919794.1656146897</v>
      </c>
      <c r="E152" s="7">
        <v>7411671.6453084834</v>
      </c>
      <c r="F152" s="7">
        <v>8213364.2965818746</v>
      </c>
      <c r="G152" s="7">
        <f>'[2]GDP activity KP'!O13</f>
        <v>8889817.9832404293</v>
      </c>
      <c r="H152" s="7">
        <f>'[2]GDP activity KP'!P13</f>
        <v>9623500.6628468428</v>
      </c>
      <c r="I152" s="7">
        <f>'[2]GDP activity KP'!Q13</f>
        <v>10184558.417162903</v>
      </c>
      <c r="J152" s="7">
        <f>'[2]GDP activity KP'!R13</f>
        <v>10646278.520916093</v>
      </c>
      <c r="K152" s="7">
        <f>'[2]GDP activity KP'!S13</f>
        <v>11155761.849317519</v>
      </c>
      <c r="L152" s="7">
        <f>'[2]GDP activity KP'!T13</f>
        <v>11624144.028877828</v>
      </c>
      <c r="M152" s="7">
        <f>'[2]GDP activity KP'!U13</f>
        <v>12128561.612119414</v>
      </c>
    </row>
    <row r="153" spans="1:31" s="4" customFormat="1" ht="18" customHeight="1" x14ac:dyDescent="0.25">
      <c r="A153" s="33" t="s">
        <v>59</v>
      </c>
      <c r="B153" s="7">
        <v>669068.62915411079</v>
      </c>
      <c r="C153" s="7">
        <v>723608.05413620593</v>
      </c>
      <c r="D153" s="7">
        <v>815296.84270876518</v>
      </c>
      <c r="E153" s="7">
        <v>798801.19290113216</v>
      </c>
      <c r="F153" s="7">
        <v>869262.45412417059</v>
      </c>
      <c r="G153" s="7">
        <f>'[2]GDP activity KP'!O14</f>
        <v>877666.62894444086</v>
      </c>
      <c r="H153" s="7">
        <f>'[2]GDP activity KP'!P14</f>
        <v>928174.49127234216</v>
      </c>
      <c r="I153" s="7">
        <f>'[2]GDP activity KP'!Q14</f>
        <v>994879.16113207908</v>
      </c>
      <c r="J153" s="7">
        <f>'[2]GDP activity KP'!R14</f>
        <v>1049610.1183349539</v>
      </c>
      <c r="K153" s="7">
        <f>'[2]GDP activity KP'!S14</f>
        <v>1154204.3374160267</v>
      </c>
      <c r="L153" s="7">
        <f>'[2]GDP activity KP'!T14</f>
        <v>1242131.964966849</v>
      </c>
      <c r="M153" s="7">
        <f>'[2]GDP activity KP'!U14</f>
        <v>1290959.7271159147</v>
      </c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8" customHeight="1" x14ac:dyDescent="0.25">
      <c r="A154" s="33" t="s">
        <v>60</v>
      </c>
      <c r="B154" s="7">
        <v>358360.72242925107</v>
      </c>
      <c r="C154" s="7">
        <v>367890.18061438727</v>
      </c>
      <c r="D154" s="7">
        <v>381759.71081937588</v>
      </c>
      <c r="E154" s="7">
        <v>390758.08580412448</v>
      </c>
      <c r="F154" s="7">
        <v>417899.06404078781</v>
      </c>
      <c r="G154" s="7">
        <f>'[2]GDP activity KP'!O15</f>
        <v>444660.05729730957</v>
      </c>
      <c r="H154" s="7">
        <f>'[2]GDP activity KP'!P15</f>
        <v>477510.23791852372</v>
      </c>
      <c r="I154" s="7">
        <f>'[2]GDP activity KP'!Q15</f>
        <v>510410.61729430855</v>
      </c>
      <c r="J154" s="7">
        <f>'[2]GDP activity KP'!R15</f>
        <v>540159.16484778048</v>
      </c>
      <c r="K154" s="7">
        <f>'[2]GDP activity KP'!S15</f>
        <v>575212.97824524925</v>
      </c>
      <c r="L154" s="7">
        <f>'[2]GDP activity KP'!T15</f>
        <v>606754.20212492719</v>
      </c>
      <c r="M154" s="7">
        <f>'[2]GDP activity KP'!U15</f>
        <v>621827.47843900986</v>
      </c>
    </row>
    <row r="155" spans="1:31" s="4" customFormat="1" ht="18" customHeight="1" x14ac:dyDescent="0.25">
      <c r="A155" s="33" t="s">
        <v>61</v>
      </c>
      <c r="B155" s="7">
        <v>7578263.1007550322</v>
      </c>
      <c r="C155" s="7">
        <v>9023352.7701589875</v>
      </c>
      <c r="D155" s="7">
        <v>9253082.2510761451</v>
      </c>
      <c r="E155" s="7">
        <v>10446796.777591679</v>
      </c>
      <c r="F155" s="7">
        <v>11960720.462999221</v>
      </c>
      <c r="G155" s="7">
        <f>'[2]GDP activity KP'!O16</f>
        <v>13765005.45107308</v>
      </c>
      <c r="H155" s="7">
        <f>'[2]GDP activity KP'!P16</f>
        <v>15655747.472861791</v>
      </c>
      <c r="I155" s="7">
        <f>'[2]GDP activity KP'!Q16</f>
        <v>17737886.082219198</v>
      </c>
      <c r="J155" s="7">
        <f>'[2]GDP activity KP'!R16</f>
        <v>19128357.95663362</v>
      </c>
      <c r="K155" s="7">
        <f>'[2]GDP activity KP'!S16</f>
        <v>19757591.137827806</v>
      </c>
      <c r="L155" s="7">
        <f>'[2]GDP activity KP'!T16</f>
        <v>20536757.228019923</v>
      </c>
      <c r="M155" s="7">
        <f>'[2]GDP activity KP'!U16</f>
        <v>21247110.334926285</v>
      </c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8" customHeight="1" x14ac:dyDescent="0.25">
      <c r="A156" s="28" t="s">
        <v>62</v>
      </c>
      <c r="B156" s="51">
        <f t="shared" ref="B156:K156" si="95">SUM(B157:B170)</f>
        <v>31223623.086513311</v>
      </c>
      <c r="C156" s="51">
        <f t="shared" si="95"/>
        <v>32808710.449356653</v>
      </c>
      <c r="D156" s="51">
        <f t="shared" si="95"/>
        <v>35863738.726429567</v>
      </c>
      <c r="E156" s="51">
        <f t="shared" si="95"/>
        <v>38146528.856423892</v>
      </c>
      <c r="F156" s="51">
        <f t="shared" si="95"/>
        <v>40549564.023061521</v>
      </c>
      <c r="G156" s="51">
        <f t="shared" si="95"/>
        <v>42697730.508888163</v>
      </c>
      <c r="H156" s="51">
        <f t="shared" si="95"/>
        <v>45453302.015988462</v>
      </c>
      <c r="I156" s="51">
        <f t="shared" si="95"/>
        <v>48133894.808013834</v>
      </c>
      <c r="J156" s="51">
        <f t="shared" si="95"/>
        <v>50196792.250267118</v>
      </c>
      <c r="K156" s="51">
        <f t="shared" si="95"/>
        <v>52618667.296122722</v>
      </c>
      <c r="L156" s="51">
        <f>SUM(L157:L170)</f>
        <v>55393899.132834688</v>
      </c>
      <c r="M156" s="25">
        <f>SUM(M157:M170)</f>
        <v>58615192.625954747</v>
      </c>
    </row>
    <row r="157" spans="1:31" ht="18" customHeight="1" x14ac:dyDescent="0.25">
      <c r="A157" s="33" t="s">
        <v>63</v>
      </c>
      <c r="B157" s="7">
        <v>7371411.0796533152</v>
      </c>
      <c r="C157" s="7">
        <v>7682285.6935565583</v>
      </c>
      <c r="D157" s="7">
        <v>8444242.9422604311</v>
      </c>
      <c r="E157" s="7">
        <v>8747862.1211202201</v>
      </c>
      <c r="F157" s="7">
        <v>9260703.2785532065</v>
      </c>
      <c r="G157" s="7">
        <f>'[2]GDP activity KP'!O18</f>
        <v>9829966.7197710425</v>
      </c>
      <c r="H157" s="7">
        <f>'[2]GDP activity KP'!P18</f>
        <v>10480203.609487571</v>
      </c>
      <c r="I157" s="7">
        <f>'[2]GDP activity KP'!Q18</f>
        <v>10984479.567202613</v>
      </c>
      <c r="J157" s="7">
        <f>'[2]GDP activity KP'!R18</f>
        <v>11216401.397907387</v>
      </c>
      <c r="K157" s="7">
        <f>'[2]GDP activity KP'!S18</f>
        <v>11578145.794697544</v>
      </c>
      <c r="L157" s="7">
        <f>'[2]GDP activity KP'!T18</f>
        <v>12031598.393005773</v>
      </c>
      <c r="M157" s="7">
        <f>'[2]GDP activity KP'!U18</f>
        <v>12542371.465802409</v>
      </c>
    </row>
    <row r="158" spans="1:31" ht="18" customHeight="1" x14ac:dyDescent="0.25">
      <c r="A158" s="33" t="s">
        <v>64</v>
      </c>
      <c r="B158" s="7">
        <v>5710465.8661286132</v>
      </c>
      <c r="C158" s="7">
        <v>6050976.2662543766</v>
      </c>
      <c r="D158" s="7">
        <v>6577705.7310488783</v>
      </c>
      <c r="E158" s="7">
        <v>6929894.8638267871</v>
      </c>
      <c r="F158" s="7">
        <v>7324856.2827553796</v>
      </c>
      <c r="G158" s="7">
        <f>'[2]GDP activity KP'!O19</f>
        <v>7815844.6311133699</v>
      </c>
      <c r="H158" s="7">
        <f>'[2]GDP activity KP'!P19</f>
        <v>8736560.6001322977</v>
      </c>
      <c r="I158" s="7">
        <f>'[2]GDP activity KP'!Q19</f>
        <v>9493190.6621315219</v>
      </c>
      <c r="J158" s="7">
        <f>'[2]GDP activity KP'!R19</f>
        <v>10293275.609616149</v>
      </c>
      <c r="K158" s="7">
        <f>'[2]GDP activity KP'!S19</f>
        <v>10658343.973610902</v>
      </c>
      <c r="L158" s="7">
        <f>'[2]GDP activity KP'!T19</f>
        <v>11061950.350988038</v>
      </c>
      <c r="M158" s="7">
        <f>'[2]GDP activity KP'!U19</f>
        <v>11510656.665813707</v>
      </c>
    </row>
    <row r="159" spans="1:31" ht="18" customHeight="1" x14ac:dyDescent="0.25">
      <c r="A159" s="33" t="s">
        <v>65</v>
      </c>
      <c r="B159" s="7">
        <v>1343923.7392322372</v>
      </c>
      <c r="C159" s="7">
        <v>1356204.2258352935</v>
      </c>
      <c r="D159" s="7">
        <v>1397782.4439330632</v>
      </c>
      <c r="E159" s="7">
        <v>1421916.0998780315</v>
      </c>
      <c r="F159" s="7">
        <v>1480052.0974233225</v>
      </c>
      <c r="G159" s="7">
        <f>'[2]GDP activity KP'!O20</f>
        <v>1525618.5103886211</v>
      </c>
      <c r="H159" s="7">
        <f>'[2]GDP activity KP'!P20</f>
        <v>1604390.7414166634</v>
      </c>
      <c r="I159" s="7">
        <f>'[2]GDP activity KP'!Q20</f>
        <v>1645950.1404740287</v>
      </c>
      <c r="J159" s="7">
        <f>'[2]GDP activity KP'!R20</f>
        <v>1419653.8535934782</v>
      </c>
      <c r="K159" s="7">
        <f>'[2]GDP activity KP'!S20</f>
        <v>1514711.2723232007</v>
      </c>
      <c r="L159" s="7">
        <f>'[2]GDP activity KP'!T20</f>
        <v>1651098.6299014678</v>
      </c>
      <c r="M159" s="7">
        <f>'[2]GDP activity KP'!U20</f>
        <v>1788241.5263606606</v>
      </c>
    </row>
    <row r="160" spans="1:31" ht="18" customHeight="1" x14ac:dyDescent="0.25">
      <c r="A160" s="33" t="s">
        <v>66</v>
      </c>
      <c r="B160" s="7">
        <v>1266746.6131301799</v>
      </c>
      <c r="C160" s="7">
        <v>1414116.3083821046</v>
      </c>
      <c r="D160" s="7">
        <v>1560063.7266739241</v>
      </c>
      <c r="E160" s="7">
        <v>1681098.0098122354</v>
      </c>
      <c r="F160" s="7">
        <v>1718547.6263124305</v>
      </c>
      <c r="G160" s="7">
        <f>'[2]GDP activity KP'!O21</f>
        <v>1824471.7717286737</v>
      </c>
      <c r="H160" s="7">
        <f>'[2]GDP activity KP'!P21</f>
        <v>1989717.2535535572</v>
      </c>
      <c r="I160" s="7">
        <f>'[2]GDP activity KP'!Q21</f>
        <v>2133312.4139641002</v>
      </c>
      <c r="J160" s="7">
        <f>'[2]GDP activity KP'!R21</f>
        <v>2313032.1220013811</v>
      </c>
      <c r="K160" s="7">
        <f>'[2]GDP activity KP'!S21</f>
        <v>2524609.7203840055</v>
      </c>
      <c r="L160" s="7">
        <f>'[2]GDP activity KP'!T21</f>
        <v>2712410.7142862305</v>
      </c>
      <c r="M160" s="7">
        <f>'[2]GDP activity KP'!U21</f>
        <v>2917297.2045452907</v>
      </c>
    </row>
    <row r="161" spans="1:14" ht="18" customHeight="1" x14ac:dyDescent="0.25">
      <c r="A161" s="33" t="s">
        <v>67</v>
      </c>
      <c r="B161" s="7">
        <v>3444161.0157071501</v>
      </c>
      <c r="C161" s="7">
        <v>3405939.9363144268</v>
      </c>
      <c r="D161" s="7">
        <v>3764112.5298921987</v>
      </c>
      <c r="E161" s="7">
        <v>4189021.4581138361</v>
      </c>
      <c r="F161" s="7">
        <v>4235515.2999503082</v>
      </c>
      <c r="G161" s="7">
        <f>'[2]GDP activity KP'!O22</f>
        <v>4115392.9143740959</v>
      </c>
      <c r="H161" s="7">
        <f>'[2]GDP activity KP'!P22</f>
        <v>4094972.3011495476</v>
      </c>
      <c r="I161" s="7">
        <f>'[2]GDP activity KP'!Q22</f>
        <v>4281167.0038301712</v>
      </c>
      <c r="J161" s="7">
        <f>'[2]GDP activity KP'!R22</f>
        <v>4412967.4952447116</v>
      </c>
      <c r="K161" s="7">
        <f>'[2]GDP activity KP'!S22</f>
        <v>4599676.8294061981</v>
      </c>
      <c r="L161" s="7">
        <f>'[2]GDP activity KP'!T22</f>
        <v>5024300.5593832955</v>
      </c>
      <c r="M161" s="7">
        <f>'[2]GDP activity KP'!U22</f>
        <v>5639079.1725698039</v>
      </c>
    </row>
    <row r="162" spans="1:14" ht="18" customHeight="1" x14ac:dyDescent="0.25">
      <c r="A162" s="33" t="s">
        <v>68</v>
      </c>
      <c r="B162" s="7">
        <v>2606439.0491418531</v>
      </c>
      <c r="C162" s="7">
        <v>2714775.034313831</v>
      </c>
      <c r="D162" s="7">
        <v>2828969.8871101206</v>
      </c>
      <c r="E162" s="7">
        <v>2949597.6169812768</v>
      </c>
      <c r="F162" s="7">
        <v>3077086.1204349836</v>
      </c>
      <c r="G162" s="7">
        <f>'[2]GDP activity KP'!O23</f>
        <v>3211894.932795153</v>
      </c>
      <c r="H162" s="7">
        <f>'[2]GDP activity KP'!P23</f>
        <v>3354517.6882281364</v>
      </c>
      <c r="I162" s="7">
        <f>'[2]GDP activity KP'!Q23</f>
        <v>3505484.7753592404</v>
      </c>
      <c r="J162" s="7">
        <f>'[2]GDP activity KP'!R23</f>
        <v>3663972.2849675352</v>
      </c>
      <c r="K162" s="7">
        <f>'[2]GDP activity KP'!S23</f>
        <v>3827459.8943816815</v>
      </c>
      <c r="L162" s="7">
        <f>'[2]GDP activity KP'!T23</f>
        <v>3997459.8233379992</v>
      </c>
      <c r="M162" s="7">
        <f>'[2]GDP activity KP'!U23</f>
        <v>4168722.1156875887</v>
      </c>
    </row>
    <row r="163" spans="1:14" ht="18" customHeight="1" x14ac:dyDescent="0.25">
      <c r="A163" s="33" t="s">
        <v>69</v>
      </c>
      <c r="B163" s="7">
        <v>322260.08457407937</v>
      </c>
      <c r="C163" s="7">
        <v>385090.43860016449</v>
      </c>
      <c r="D163" s="7">
        <v>447920.7926262496</v>
      </c>
      <c r="E163" s="7">
        <v>518122.72450859309</v>
      </c>
      <c r="F163" s="7">
        <v>606206.68355693901</v>
      </c>
      <c r="G163" s="7">
        <f>'[2]GDP activity KP'!O24</f>
        <v>694290.64260528435</v>
      </c>
      <c r="H163" s="7">
        <f>'[2]GDP activity KP'!P24</f>
        <v>763332.14606172591</v>
      </c>
      <c r="I163" s="7">
        <f>'[2]GDP activity KP'!Q24</f>
        <v>821635.57049329998</v>
      </c>
      <c r="J163" s="7">
        <f>'[2]GDP activity KP'!R24</f>
        <v>881833.3622237735</v>
      </c>
      <c r="K163" s="7">
        <f>'[2]GDP activity KP'!S24</f>
        <v>942012.50558055821</v>
      </c>
      <c r="L163" s="7">
        <f>'[2]GDP activity KP'!T24</f>
        <v>996609.07982425671</v>
      </c>
      <c r="M163" s="7">
        <f>'[2]GDP activity KP'!U24</f>
        <v>1051695.657916832</v>
      </c>
    </row>
    <row r="164" spans="1:14" ht="18" customHeight="1" x14ac:dyDescent="0.25">
      <c r="A164" s="33" t="s">
        <v>70</v>
      </c>
      <c r="B164" s="7">
        <v>1417467.4848659448</v>
      </c>
      <c r="C164" s="7">
        <v>1660994.2200693046</v>
      </c>
      <c r="D164" s="7">
        <v>1976259.5688011239</v>
      </c>
      <c r="E164" s="7">
        <v>2183916.9972402528</v>
      </c>
      <c r="F164" s="7">
        <v>2611497.6983909365</v>
      </c>
      <c r="G164" s="7">
        <f>'[2]GDP activity KP'!O25</f>
        <v>2892462.8844005838</v>
      </c>
      <c r="H164" s="7">
        <f>'[2]GDP activity KP'!P25</f>
        <v>3054288.1917848685</v>
      </c>
      <c r="I164" s="7">
        <f>'[2]GDP activity KP'!Q25</f>
        <v>3311752.8894363791</v>
      </c>
      <c r="J164" s="7">
        <f>'[2]GDP activity KP'!R25</f>
        <v>3569799.7747166432</v>
      </c>
      <c r="K164" s="7">
        <f>'[2]GDP activity KP'!S25</f>
        <v>3817046.8646715274</v>
      </c>
      <c r="L164" s="7">
        <f>'[2]GDP activity KP'!T25</f>
        <v>3993799.0799665004</v>
      </c>
      <c r="M164" s="7">
        <f>'[2]GDP activity KP'!U25</f>
        <v>4191804.5857701511</v>
      </c>
    </row>
    <row r="165" spans="1:14" ht="18" customHeight="1" x14ac:dyDescent="0.25">
      <c r="A165" s="33" t="s">
        <v>71</v>
      </c>
      <c r="B165" s="7">
        <v>3623123.2851870861</v>
      </c>
      <c r="C165" s="7">
        <v>3974205.5761060026</v>
      </c>
      <c r="D165" s="7">
        <v>4242164.254959628</v>
      </c>
      <c r="E165" s="7">
        <v>4548604.357015444</v>
      </c>
      <c r="F165" s="7">
        <v>4793820.0466925073</v>
      </c>
      <c r="G165" s="7">
        <f>'[2]GDP activity KP'!O26</f>
        <v>4907113.349886206</v>
      </c>
      <c r="H165" s="7">
        <f>'[2]GDP activity KP'!P26</f>
        <v>5064968.4777012058</v>
      </c>
      <c r="I165" s="7">
        <f>'[2]GDP activity KP'!Q26</f>
        <v>5238490.6001894046</v>
      </c>
      <c r="J165" s="7">
        <f>'[2]GDP activity KP'!R26</f>
        <v>5438145.6844813041</v>
      </c>
      <c r="K165" s="7">
        <f>'[2]GDP activity KP'!S26</f>
        <v>5713411.30358666</v>
      </c>
      <c r="L165" s="7">
        <f>'[2]GDP activity KP'!T26</f>
        <v>6024202.7870665714</v>
      </c>
      <c r="M165" s="7">
        <f>'[2]GDP activity KP'!U26</f>
        <v>6358311.9881847575</v>
      </c>
    </row>
    <row r="166" spans="1:14" ht="18" customHeight="1" x14ac:dyDescent="0.25">
      <c r="A166" s="33" t="s">
        <v>72</v>
      </c>
      <c r="B166" s="7">
        <v>1922642.9763731158</v>
      </c>
      <c r="C166" s="7">
        <v>1927632.7465520818</v>
      </c>
      <c r="D166" s="7">
        <v>2186259.6296485304</v>
      </c>
      <c r="E166" s="7">
        <v>2413305.9378196443</v>
      </c>
      <c r="F166" s="7">
        <v>2665336.375298725</v>
      </c>
      <c r="G166" s="7">
        <f>'[2]GDP activity KP'!O27</f>
        <v>2859170.6846780004</v>
      </c>
      <c r="H166" s="7">
        <f>'[2]GDP activity KP'!P27</f>
        <v>3046789.3528533564</v>
      </c>
      <c r="I166" s="7">
        <f>'[2]GDP activity KP'!Q27</f>
        <v>3257405.7038441421</v>
      </c>
      <c r="J166" s="7">
        <f>'[2]GDP activity KP'!R27</f>
        <v>3365354.6104301428</v>
      </c>
      <c r="K166" s="7">
        <f>'[2]GDP activity KP'!S27</f>
        <v>3537610.6642710203</v>
      </c>
      <c r="L166" s="7">
        <f>'[2]GDP activity KP'!T27</f>
        <v>3724729.4155659853</v>
      </c>
      <c r="M166" s="7">
        <f>'[2]GDP activity KP'!U27</f>
        <v>3955485.2740366161</v>
      </c>
    </row>
    <row r="167" spans="1:14" ht="18" customHeight="1" x14ac:dyDescent="0.25">
      <c r="A167" s="34" t="s">
        <v>73</v>
      </c>
      <c r="B167" s="7">
        <v>1284593.7116115741</v>
      </c>
      <c r="C167" s="7">
        <v>1245029.5721596526</v>
      </c>
      <c r="D167" s="7">
        <v>1349940.6845303355</v>
      </c>
      <c r="E167" s="7">
        <v>1419089.9050855851</v>
      </c>
      <c r="F167" s="7">
        <v>1497896.4476067214</v>
      </c>
      <c r="G167" s="7">
        <f>'[2]GDP activity KP'!O28</f>
        <v>1611999.1837528369</v>
      </c>
      <c r="H167" s="7">
        <f>'[2]GDP activity KP'!P28</f>
        <v>1746730.9417478426</v>
      </c>
      <c r="I167" s="7">
        <f>'[2]GDP activity KP'!Q28</f>
        <v>1833513.9999999998</v>
      </c>
      <c r="J167" s="7">
        <f>'[2]GDP activity KP'!R28</f>
        <v>1953479.406170486</v>
      </c>
      <c r="K167" s="7">
        <f>'[2]GDP activity KP'!S28</f>
        <v>2065348.9557855739</v>
      </c>
      <c r="L167" s="7">
        <f>'[2]GDP activity KP'!T28</f>
        <v>2176986.1699724896</v>
      </c>
      <c r="M167" s="7">
        <f>'[2]GDP activity KP'!U28</f>
        <v>2308205.4587757913</v>
      </c>
    </row>
    <row r="168" spans="1:14" ht="18" customHeight="1" x14ac:dyDescent="0.25">
      <c r="A168" s="33" t="s">
        <v>74</v>
      </c>
      <c r="B168" s="7">
        <v>198469.9746108712</v>
      </c>
      <c r="C168" s="7">
        <v>212501.84376101289</v>
      </c>
      <c r="D168" s="7">
        <v>230651.65930135289</v>
      </c>
      <c r="E168" s="7">
        <v>248510.05685275659</v>
      </c>
      <c r="F168" s="7">
        <v>280130.57039669936</v>
      </c>
      <c r="G168" s="7">
        <f>'[2]GDP activity KP'!O29</f>
        <v>307906.75338782615</v>
      </c>
      <c r="H168" s="7">
        <f>'[2]GDP activity KP'!P29</f>
        <v>350027.2867923695</v>
      </c>
      <c r="I168" s="7">
        <f>'[2]GDP activity KP'!Q29</f>
        <v>389225.17547535757</v>
      </c>
      <c r="J168" s="7">
        <f>'[2]GDP activity KP'!R29</f>
        <v>372119.53876275249</v>
      </c>
      <c r="K168" s="7">
        <f>'[2]GDP activity KP'!S29</f>
        <v>444487.97690505534</v>
      </c>
      <c r="L168" s="7">
        <f>'[2]GDP activity KP'!T29</f>
        <v>528722.02136511472</v>
      </c>
      <c r="M168" s="7">
        <f>'[2]GDP activity KP'!U29</f>
        <v>622264.30380221596</v>
      </c>
    </row>
    <row r="169" spans="1:14" ht="18" customHeight="1" x14ac:dyDescent="0.25">
      <c r="A169" s="33" t="s">
        <v>75</v>
      </c>
      <c r="B169" s="7">
        <v>550177.01088085154</v>
      </c>
      <c r="C169" s="7">
        <v>612079.00343605247</v>
      </c>
      <c r="D169" s="7">
        <v>685475.09253820183</v>
      </c>
      <c r="E169" s="7">
        <v>717898.05542494974</v>
      </c>
      <c r="F169" s="7">
        <v>814528.79563888942</v>
      </c>
      <c r="G169" s="7">
        <f>'[2]GDP activity KP'!O30</f>
        <v>912404.29344956763</v>
      </c>
      <c r="H169" s="7">
        <f>'[2]GDP activity KP'!P30</f>
        <v>971689.969673543</v>
      </c>
      <c r="I169" s="7">
        <f>'[2]GDP activity KP'!Q30</f>
        <v>1037083.2580244384</v>
      </c>
      <c r="J169" s="7">
        <f>'[2]GDP activity KP'!R30</f>
        <v>1089265.4047818012</v>
      </c>
      <c r="K169" s="7">
        <f>'[2]GDP activity KP'!S30</f>
        <v>1181814.2567138937</v>
      </c>
      <c r="L169" s="7">
        <f>'[2]GDP activity KP'!T30</f>
        <v>1249425.4261717813</v>
      </c>
      <c r="M169" s="7">
        <f>'[2]GDP activity KP'!U30</f>
        <v>1333611.7175477569</v>
      </c>
    </row>
    <row r="170" spans="1:14" ht="18" customHeight="1" x14ac:dyDescent="0.25">
      <c r="A170" s="33" t="s">
        <v>76</v>
      </c>
      <c r="B170" s="7">
        <v>161741.19541643473</v>
      </c>
      <c r="C170" s="7">
        <v>166879.58401579689</v>
      </c>
      <c r="D170" s="7">
        <v>172189.78310552947</v>
      </c>
      <c r="E170" s="7">
        <v>177690.65274428081</v>
      </c>
      <c r="F170" s="7">
        <v>183386.70005047577</v>
      </c>
      <c r="G170" s="7">
        <f>'[2]GDP activity KP'!O31</f>
        <v>189193.23655690643</v>
      </c>
      <c r="H170" s="7">
        <f>'[2]GDP activity KP'!P31</f>
        <v>195113.45540577944</v>
      </c>
      <c r="I170" s="7">
        <f>'[2]GDP activity KP'!Q31</f>
        <v>201203.04758913346</v>
      </c>
      <c r="J170" s="7">
        <f>'[2]GDP activity KP'!R31</f>
        <v>207491.70536956273</v>
      </c>
      <c r="K170" s="7">
        <f>'[2]GDP activity KP'!S31</f>
        <v>213987.2838048971</v>
      </c>
      <c r="L170" s="7">
        <f>'[2]GDP activity KP'!T31</f>
        <v>220606.6819991949</v>
      </c>
      <c r="M170" s="7">
        <f>'[2]GDP activity KP'!U31</f>
        <v>227445.48914116996</v>
      </c>
    </row>
    <row r="171" spans="1:14" ht="18" customHeight="1" x14ac:dyDescent="0.25">
      <c r="A171" s="35" t="s">
        <v>77</v>
      </c>
      <c r="B171" s="51">
        <f t="shared" ref="B171:M171" si="96">B145+B150+B156</f>
        <v>70989151.561756253</v>
      </c>
      <c r="C171" s="51">
        <f t="shared" si="96"/>
        <v>75059326.830086857</v>
      </c>
      <c r="D171" s="51">
        <f t="shared" si="96"/>
        <v>80841539.791091681</v>
      </c>
      <c r="E171" s="51">
        <f t="shared" si="96"/>
        <v>86484736.137712702</v>
      </c>
      <c r="F171" s="51">
        <f t="shared" si="96"/>
        <v>92803857.204910278</v>
      </c>
      <c r="G171" s="51">
        <f t="shared" si="96"/>
        <v>99262788.560758054</v>
      </c>
      <c r="H171" s="51">
        <f t="shared" si="96"/>
        <v>106301665.87456498</v>
      </c>
      <c r="I171" s="51">
        <f t="shared" si="96"/>
        <v>113849363.86983752</v>
      </c>
      <c r="J171" s="51">
        <f t="shared" si="96"/>
        <v>119772322.51251903</v>
      </c>
      <c r="K171" s="51">
        <f t="shared" si="96"/>
        <v>125293096.2827251</v>
      </c>
      <c r="L171" s="51">
        <f t="shared" si="96"/>
        <v>131253112.38490199</v>
      </c>
      <c r="M171" s="25">
        <f t="shared" si="96"/>
        <v>138033894.38121721</v>
      </c>
    </row>
    <row r="172" spans="1:14" ht="18" customHeight="1" x14ac:dyDescent="0.25">
      <c r="A172" s="37" t="s">
        <v>78</v>
      </c>
      <c r="B172" s="7">
        <v>6961770.661612425</v>
      </c>
      <c r="C172" s="7">
        <v>8179129.1750564203</v>
      </c>
      <c r="D172" s="7">
        <v>8001089.9789065644</v>
      </c>
      <c r="E172" s="7">
        <v>7864579.4142312519</v>
      </c>
      <c r="F172" s="7">
        <v>8024535.4765009675</v>
      </c>
      <c r="G172" s="7">
        <f>'[2]GDP activity KP'!O33</f>
        <v>8348602.3010412753</v>
      </c>
      <c r="H172" s="7">
        <f>'[3]GDP KP'!E32</f>
        <v>8872802.1628525946</v>
      </c>
      <c r="I172" s="7">
        <f>'[2]GDP activity KP'!Q33</f>
        <v>9289874.6789614819</v>
      </c>
      <c r="J172" s="7">
        <f>'[2]GDP activity KP'!R33</f>
        <v>8951215.2647055089</v>
      </c>
      <c r="K172" s="7">
        <f>'[2]GDP activity KP'!S33</f>
        <v>9658416.8138174303</v>
      </c>
      <c r="L172" s="7">
        <f>'[2]GDP activity KP'!T33</f>
        <v>9994080.4652952924</v>
      </c>
      <c r="M172" s="7">
        <f>'[2]GDP activity KP'!U33</f>
        <v>10365862.612488784</v>
      </c>
    </row>
    <row r="173" spans="1:14" ht="18" customHeight="1" x14ac:dyDescent="0.25">
      <c r="A173" s="45" t="s">
        <v>79</v>
      </c>
      <c r="B173" s="53">
        <f t="shared" ref="B173:K173" si="97">B171+B172</f>
        <v>77950922.223368675</v>
      </c>
      <c r="C173" s="53">
        <f t="shared" si="97"/>
        <v>83238456.005143285</v>
      </c>
      <c r="D173" s="53">
        <f t="shared" si="97"/>
        <v>88842629.769998252</v>
      </c>
      <c r="E173" s="53">
        <f t="shared" si="97"/>
        <v>94349315.551943958</v>
      </c>
      <c r="F173" s="53">
        <f t="shared" si="97"/>
        <v>100828392.68141125</v>
      </c>
      <c r="G173" s="53">
        <f t="shared" si="97"/>
        <v>107611390.86179933</v>
      </c>
      <c r="H173" s="53">
        <f t="shared" si="97"/>
        <v>115174468.03741758</v>
      </c>
      <c r="I173" s="53">
        <f t="shared" si="97"/>
        <v>123139238.54879901</v>
      </c>
      <c r="J173" s="53">
        <f>J171+J172</f>
        <v>128723537.77722454</v>
      </c>
      <c r="K173" s="53">
        <f t="shared" si="97"/>
        <v>134951513.09654254</v>
      </c>
      <c r="L173" s="53">
        <f>L171+L172</f>
        <v>141247192.85019729</v>
      </c>
      <c r="M173" s="54">
        <f>M171+M172</f>
        <v>148399756.99370599</v>
      </c>
      <c r="N173" s="97"/>
    </row>
    <row r="174" spans="1:14" ht="18" customHeight="1" x14ac:dyDescent="0.25">
      <c r="A174" s="7"/>
      <c r="C174" s="55"/>
      <c r="D174" s="55"/>
      <c r="E174" s="55"/>
      <c r="F174" s="55"/>
      <c r="G174" s="56"/>
      <c r="H174" s="56"/>
      <c r="I174" s="56"/>
      <c r="J174" s="56"/>
      <c r="K174" s="56"/>
      <c r="L174" s="57"/>
      <c r="M174" s="8"/>
    </row>
    <row r="175" spans="1:14" ht="18" customHeight="1" x14ac:dyDescent="0.25">
      <c r="A175" s="156" t="s">
        <v>261</v>
      </c>
      <c r="B175" s="156"/>
      <c r="C175" s="156"/>
      <c r="D175" s="156"/>
      <c r="E175" s="156"/>
      <c r="F175" s="156"/>
      <c r="G175" s="156"/>
      <c r="H175" s="156"/>
      <c r="I175"/>
      <c r="J175"/>
      <c r="K175"/>
      <c r="L175"/>
    </row>
    <row r="176" spans="1:14" ht="18" customHeight="1" x14ac:dyDescent="0.25">
      <c r="M176" s="4" t="s">
        <v>82</v>
      </c>
    </row>
    <row r="177" spans="1:14" ht="18" customHeight="1" x14ac:dyDescent="0.25">
      <c r="A177" s="22" t="s">
        <v>39</v>
      </c>
      <c r="B177" s="23" t="s">
        <v>40</v>
      </c>
      <c r="C177" s="23" t="s">
        <v>41</v>
      </c>
      <c r="D177" s="23" t="s">
        <v>42</v>
      </c>
      <c r="E177" s="23" t="s">
        <v>43</v>
      </c>
      <c r="F177" s="23" t="s">
        <v>44</v>
      </c>
      <c r="G177" s="23" t="s">
        <v>45</v>
      </c>
      <c r="H177" s="23" t="s">
        <v>46</v>
      </c>
      <c r="I177" s="23" t="s">
        <v>47</v>
      </c>
      <c r="J177" s="23" t="s">
        <v>48</v>
      </c>
      <c r="K177" s="23" t="s">
        <v>49</v>
      </c>
      <c r="L177" s="23" t="s">
        <v>50</v>
      </c>
      <c r="M177" s="17">
        <v>2023</v>
      </c>
    </row>
    <row r="178" spans="1:14" ht="18" customHeight="1" x14ac:dyDescent="0.25">
      <c r="A178" s="21" t="s">
        <v>51</v>
      </c>
      <c r="C178" s="58">
        <f t="shared" ref="C178:M178" si="98">100*C145/B145-100</f>
        <v>2.7570139375909122</v>
      </c>
      <c r="D178" s="58">
        <f t="shared" si="98"/>
        <v>6.890821944567648</v>
      </c>
      <c r="E178" s="58">
        <f t="shared" si="98"/>
        <v>5.4930284676468943</v>
      </c>
      <c r="F178" s="58">
        <f t="shared" si="98"/>
        <v>4.7624294649954777</v>
      </c>
      <c r="G178" s="58">
        <f t="shared" si="98"/>
        <v>5.9121114148164651</v>
      </c>
      <c r="H178" s="58">
        <f t="shared" si="98"/>
        <v>5.3749650514654803</v>
      </c>
      <c r="I178" s="58">
        <f t="shared" si="98"/>
        <v>4.4006787193833361</v>
      </c>
      <c r="J178" s="58">
        <f t="shared" si="98"/>
        <v>4.9380548525342789</v>
      </c>
      <c r="K178" s="58">
        <f t="shared" si="98"/>
        <v>3.9138639657611378</v>
      </c>
      <c r="L178" s="58">
        <f t="shared" si="98"/>
        <v>3.3418886298117627</v>
      </c>
      <c r="M178" s="42">
        <f t="shared" si="98"/>
        <v>4.2437077100546787</v>
      </c>
      <c r="N178" s="18"/>
    </row>
    <row r="179" spans="1:14" ht="18" customHeight="1" x14ac:dyDescent="0.25">
      <c r="A179" s="26" t="s">
        <v>52</v>
      </c>
      <c r="C179" s="59">
        <f t="shared" ref="C179:M179" si="99">100*C146/B146-100</f>
        <v>4.4101136263850691</v>
      </c>
      <c r="D179" s="59">
        <f t="shared" si="99"/>
        <v>9.4010893039860122</v>
      </c>
      <c r="E179" s="59">
        <f t="shared" si="99"/>
        <v>7.7179625504905971</v>
      </c>
      <c r="F179" s="59">
        <f t="shared" si="99"/>
        <v>5.3980079883707788</v>
      </c>
      <c r="G179" s="59">
        <f t="shared" si="99"/>
        <v>6.3537772621403406</v>
      </c>
      <c r="H179" s="59">
        <f t="shared" si="99"/>
        <v>5.1956676054354318</v>
      </c>
      <c r="I179" s="59">
        <f t="shared" si="99"/>
        <v>4.4199134431726037</v>
      </c>
      <c r="J179" s="59">
        <f t="shared" si="99"/>
        <v>5.0357093129716901</v>
      </c>
      <c r="K179" s="59">
        <f t="shared" si="99"/>
        <v>3.6138137627540345</v>
      </c>
      <c r="L179" s="59">
        <f t="shared" si="99"/>
        <v>2.679404963381586</v>
      </c>
      <c r="M179" s="18">
        <f t="shared" si="99"/>
        <v>4.2011531952575183</v>
      </c>
      <c r="N179" s="18"/>
    </row>
    <row r="180" spans="1:14" ht="18" customHeight="1" x14ac:dyDescent="0.25">
      <c r="A180" s="26" t="s">
        <v>53</v>
      </c>
      <c r="C180" s="59">
        <f t="shared" ref="C180:M180" si="100">100*C147/B147-100</f>
        <v>4.8059435516216382</v>
      </c>
      <c r="D180" s="59">
        <f t="shared" si="100"/>
        <v>4.884661922733585</v>
      </c>
      <c r="E180" s="59">
        <f t="shared" si="100"/>
        <v>5.0866348469852625</v>
      </c>
      <c r="F180" s="59">
        <f t="shared" si="100"/>
        <v>4.8622892193890408</v>
      </c>
      <c r="G180" s="59">
        <f t="shared" si="100"/>
        <v>4.9284456912289016</v>
      </c>
      <c r="H180" s="59">
        <f t="shared" si="100"/>
        <v>4.9442116694025202</v>
      </c>
      <c r="I180" s="59">
        <f t="shared" si="100"/>
        <v>4.9602647930334456</v>
      </c>
      <c r="J180" s="59">
        <f t="shared" si="100"/>
        <v>4.9765048193503958</v>
      </c>
      <c r="K180" s="59">
        <f t="shared" si="100"/>
        <v>4.9929332054811084</v>
      </c>
      <c r="L180" s="59">
        <f t="shared" si="100"/>
        <v>5.0136855795919502</v>
      </c>
      <c r="M180" s="18">
        <f t="shared" si="100"/>
        <v>5.0234615258737705</v>
      </c>
      <c r="N180" s="18"/>
    </row>
    <row r="181" spans="1:14" ht="18" customHeight="1" x14ac:dyDescent="0.25">
      <c r="A181" s="26" t="s">
        <v>54</v>
      </c>
      <c r="C181" s="59">
        <f t="shared" ref="C181:M181" si="101">100*C148/B148-100</f>
        <v>4.5388104793706248</v>
      </c>
      <c r="D181" s="59">
        <f t="shared" si="101"/>
        <v>4.8043376153946582</v>
      </c>
      <c r="E181" s="59">
        <f t="shared" si="101"/>
        <v>3.5002661772853116</v>
      </c>
      <c r="F181" s="59">
        <f t="shared" si="101"/>
        <v>3.9075070925743205</v>
      </c>
      <c r="G181" s="59">
        <f t="shared" si="101"/>
        <v>4.8044215226798315</v>
      </c>
      <c r="H181" s="59">
        <f t="shared" si="101"/>
        <v>4.854868138270362</v>
      </c>
      <c r="I181" s="59">
        <f t="shared" si="101"/>
        <v>4.8096782011144796</v>
      </c>
      <c r="J181" s="59">
        <f t="shared" si="101"/>
        <v>3.2329456419591622</v>
      </c>
      <c r="K181" s="59">
        <f t="shared" si="101"/>
        <v>3.5143694312617981</v>
      </c>
      <c r="L181" s="59">
        <f t="shared" si="101"/>
        <v>3.1341403202663969</v>
      </c>
      <c r="M181" s="18">
        <f t="shared" si="101"/>
        <v>4.2685516913330446</v>
      </c>
      <c r="N181" s="18"/>
    </row>
    <row r="182" spans="1:14" ht="18" customHeight="1" x14ac:dyDescent="0.25">
      <c r="A182" s="26" t="s">
        <v>55</v>
      </c>
      <c r="C182" s="59">
        <f t="shared" ref="C182:M182" si="102">100*C149/B149-100</f>
        <v>-13.32080176677421</v>
      </c>
      <c r="D182" s="59">
        <f t="shared" si="102"/>
        <v>1.8003754030720671</v>
      </c>
      <c r="E182" s="59">
        <f t="shared" si="102"/>
        <v>-4.3818668277311161</v>
      </c>
      <c r="F182" s="59">
        <f t="shared" si="102"/>
        <v>1.1505177183539956</v>
      </c>
      <c r="G182" s="59">
        <f t="shared" si="102"/>
        <v>8.3595875413174525</v>
      </c>
      <c r="H182" s="59">
        <f t="shared" si="102"/>
        <v>9.1937704697886602</v>
      </c>
      <c r="I182" s="59">
        <f t="shared" si="102"/>
        <v>1.5494117025097154</v>
      </c>
      <c r="J182" s="59">
        <f t="shared" si="102"/>
        <v>6.736476142418212</v>
      </c>
      <c r="K182" s="59">
        <f t="shared" si="102"/>
        <v>2.561823596884949</v>
      </c>
      <c r="L182" s="59">
        <f t="shared" si="102"/>
        <v>1.9468226405282252</v>
      </c>
      <c r="M182" s="18">
        <f t="shared" si="102"/>
        <v>1.3847955871110571</v>
      </c>
      <c r="N182" s="18"/>
    </row>
    <row r="183" spans="1:14" ht="18" customHeight="1" x14ac:dyDescent="0.25">
      <c r="A183" s="28" t="s">
        <v>56</v>
      </c>
      <c r="C183" s="58">
        <f t="shared" ref="C183:M183" si="103">100*C150/B150-100</f>
        <v>10.477668006634545</v>
      </c>
      <c r="D183" s="58">
        <f t="shared" si="103"/>
        <v>5.9637423145835555</v>
      </c>
      <c r="E183" s="58">
        <f t="shared" si="103"/>
        <v>9.7184836396984053</v>
      </c>
      <c r="F183" s="58">
        <f t="shared" si="103"/>
        <v>11.74839521206512</v>
      </c>
      <c r="G183" s="58">
        <f t="shared" si="103"/>
        <v>10.643054834534524</v>
      </c>
      <c r="H183" s="58">
        <f t="shared" si="103"/>
        <v>9.7261641667746233</v>
      </c>
      <c r="I183" s="58">
        <f t="shared" si="103"/>
        <v>11.385604889525524</v>
      </c>
      <c r="J183" s="58">
        <f t="shared" si="103"/>
        <v>6.6995706003154964</v>
      </c>
      <c r="K183" s="58">
        <f t="shared" si="103"/>
        <v>4.9226918260779513</v>
      </c>
      <c r="L183" s="58">
        <f t="shared" si="103"/>
        <v>5.2763217417444821</v>
      </c>
      <c r="M183" s="42">
        <f t="shared" si="103"/>
        <v>5.0705905431507858</v>
      </c>
    </row>
    <row r="184" spans="1:14" ht="18" customHeight="1" x14ac:dyDescent="0.25">
      <c r="A184" s="30" t="s">
        <v>57</v>
      </c>
      <c r="C184" s="59">
        <f t="shared" ref="C184:M184" si="104">100*C151/B151-100</f>
        <v>4.5245890087175269</v>
      </c>
      <c r="D184" s="59">
        <f t="shared" si="104"/>
        <v>6.4233853703000676</v>
      </c>
      <c r="E184" s="59">
        <f t="shared" si="104"/>
        <v>9.9896694854352148</v>
      </c>
      <c r="F184" s="59">
        <f t="shared" si="104"/>
        <v>7.4240002541542367</v>
      </c>
      <c r="G184" s="59">
        <f t="shared" si="104"/>
        <v>5.3231756827066761</v>
      </c>
      <c r="H184" s="59">
        <f t="shared" si="104"/>
        <v>1.5379628257676359</v>
      </c>
      <c r="I184" s="59">
        <f t="shared" si="104"/>
        <v>17.726605762065873</v>
      </c>
      <c r="J184" s="59">
        <f t="shared" si="104"/>
        <v>7.3351154860308725</v>
      </c>
      <c r="K184" s="59">
        <f t="shared" si="104"/>
        <v>9.4341258162018846</v>
      </c>
      <c r="L184" s="59">
        <f t="shared" si="104"/>
        <v>10.791252865667744</v>
      </c>
      <c r="M184" s="18">
        <f t="shared" si="104"/>
        <v>11.316262110761215</v>
      </c>
      <c r="N184" s="18"/>
    </row>
    <row r="185" spans="1:14" ht="18" customHeight="1" x14ac:dyDescent="0.25">
      <c r="A185" s="30" t="s">
        <v>58</v>
      </c>
      <c r="C185" s="59">
        <f t="shared" ref="C185:M185" si="105">100*C152/B152-100</f>
        <v>3.7172559224849238</v>
      </c>
      <c r="D185" s="59">
        <f t="shared" si="105"/>
        <v>9.9686676718106639</v>
      </c>
      <c r="E185" s="59">
        <f t="shared" si="105"/>
        <v>7.1082674993136976</v>
      </c>
      <c r="F185" s="59">
        <f t="shared" si="105"/>
        <v>10.816623963378831</v>
      </c>
      <c r="G185" s="59">
        <f t="shared" si="105"/>
        <v>8.2360122141431304</v>
      </c>
      <c r="H185" s="59">
        <f t="shared" si="105"/>
        <v>8.2530675092515082</v>
      </c>
      <c r="I185" s="59">
        <f t="shared" si="105"/>
        <v>5.8300796557547727</v>
      </c>
      <c r="J185" s="59">
        <f t="shared" si="105"/>
        <v>4.5335309086656679</v>
      </c>
      <c r="K185" s="59">
        <f t="shared" si="105"/>
        <v>4.7855532560084271</v>
      </c>
      <c r="L185" s="59">
        <f t="shared" si="105"/>
        <v>4.1985673940230583</v>
      </c>
      <c r="M185" s="18">
        <f t="shared" si="105"/>
        <v>4.3393955029158633</v>
      </c>
      <c r="N185" s="18"/>
    </row>
    <row r="186" spans="1:14" ht="18" customHeight="1" x14ac:dyDescent="0.25">
      <c r="A186" s="30" t="s">
        <v>59</v>
      </c>
      <c r="C186" s="59">
        <f t="shared" ref="C186:M186" si="106">100*C153/B153-100</f>
        <v>8.1515441922674086</v>
      </c>
      <c r="D186" s="59">
        <f t="shared" si="106"/>
        <v>12.671056941455831</v>
      </c>
      <c r="E186" s="59">
        <f t="shared" si="106"/>
        <v>-2.0232691878000537</v>
      </c>
      <c r="F186" s="59">
        <f t="shared" si="106"/>
        <v>8.820875813559212</v>
      </c>
      <c r="G186" s="59">
        <f t="shared" si="106"/>
        <v>0.96681672841121724</v>
      </c>
      <c r="H186" s="59">
        <f t="shared" si="106"/>
        <v>5.7547889668138055</v>
      </c>
      <c r="I186" s="59">
        <f t="shared" si="106"/>
        <v>7.1866519158804039</v>
      </c>
      <c r="J186" s="59">
        <f t="shared" si="106"/>
        <v>5.5012668212485352</v>
      </c>
      <c r="K186" s="59">
        <f t="shared" si="106"/>
        <v>9.9650543810491854</v>
      </c>
      <c r="L186" s="59">
        <f t="shared" si="106"/>
        <v>7.6180295551193353</v>
      </c>
      <c r="M186" s="18">
        <f t="shared" si="106"/>
        <v>3.930964142796924</v>
      </c>
      <c r="N186" s="18"/>
    </row>
    <row r="187" spans="1:14" ht="18" customHeight="1" x14ac:dyDescent="0.25">
      <c r="A187" s="30" t="s">
        <v>60</v>
      </c>
      <c r="C187" s="59">
        <f t="shared" ref="C187:M187" si="107">100*C154/B154-100</f>
        <v>2.6591804259512628</v>
      </c>
      <c r="D187" s="59">
        <f t="shared" si="107"/>
        <v>3.7700191350109122</v>
      </c>
      <c r="E187" s="59">
        <f t="shared" si="107"/>
        <v>2.3570782169326492</v>
      </c>
      <c r="F187" s="59">
        <f t="shared" si="107"/>
        <v>6.9457240227828123</v>
      </c>
      <c r="G187" s="59">
        <f t="shared" si="107"/>
        <v>6.4036978206560065</v>
      </c>
      <c r="H187" s="59">
        <f t="shared" si="107"/>
        <v>7.3877066496327473</v>
      </c>
      <c r="I187" s="59">
        <f t="shared" si="107"/>
        <v>6.8899840805923276</v>
      </c>
      <c r="J187" s="59">
        <f t="shared" si="107"/>
        <v>5.8283559443119088</v>
      </c>
      <c r="K187" s="59">
        <f t="shared" si="107"/>
        <v>6.4895341370995823</v>
      </c>
      <c r="L187" s="59">
        <f t="shared" si="107"/>
        <v>5.4833992056121446</v>
      </c>
      <c r="M187" s="18">
        <f t="shared" si="107"/>
        <v>2.4842475357062597</v>
      </c>
      <c r="N187" s="18"/>
    </row>
    <row r="188" spans="1:14" ht="18" customHeight="1" x14ac:dyDescent="0.25">
      <c r="A188" s="30" t="s">
        <v>61</v>
      </c>
      <c r="C188" s="59">
        <f t="shared" ref="C188:M188" si="108">100*C155/B155-100</f>
        <v>19.068876999796672</v>
      </c>
      <c r="D188" s="59">
        <f t="shared" si="108"/>
        <v>2.5459436948635386</v>
      </c>
      <c r="E188" s="59">
        <f t="shared" si="108"/>
        <v>12.900723176611805</v>
      </c>
      <c r="F188" s="59">
        <f t="shared" si="108"/>
        <v>14.491750128181863</v>
      </c>
      <c r="G188" s="59">
        <f t="shared" si="108"/>
        <v>15.085086167304539</v>
      </c>
      <c r="H188" s="59">
        <f t="shared" si="108"/>
        <v>13.735861046399464</v>
      </c>
      <c r="I188" s="59">
        <f t="shared" si="108"/>
        <v>13.299515803807239</v>
      </c>
      <c r="J188" s="59">
        <f t="shared" si="108"/>
        <v>7.8389942745672414</v>
      </c>
      <c r="K188" s="59">
        <f t="shared" si="108"/>
        <v>3.289530563055834</v>
      </c>
      <c r="L188" s="59">
        <f t="shared" si="108"/>
        <v>3.9436289816744363</v>
      </c>
      <c r="M188" s="18">
        <f t="shared" si="108"/>
        <v>3.4589351133643049</v>
      </c>
      <c r="N188" s="18"/>
    </row>
    <row r="189" spans="1:14" ht="18" customHeight="1" x14ac:dyDescent="0.25">
      <c r="A189" s="28" t="s">
        <v>62</v>
      </c>
      <c r="C189" s="58">
        <f t="shared" ref="C189:M189" si="109">100*C156/B156-100</f>
        <v>5.076564492376292</v>
      </c>
      <c r="D189" s="58">
        <f t="shared" si="109"/>
        <v>9.3116377792069613</v>
      </c>
      <c r="E189" s="58">
        <f t="shared" si="109"/>
        <v>6.3651761111900953</v>
      </c>
      <c r="F189" s="58">
        <f t="shared" si="109"/>
        <v>6.2994857951091348</v>
      </c>
      <c r="G189" s="58">
        <f t="shared" si="109"/>
        <v>5.2976315222647656</v>
      </c>
      <c r="H189" s="58">
        <f t="shared" si="109"/>
        <v>6.4536720670122918</v>
      </c>
      <c r="I189" s="58">
        <f t="shared" si="109"/>
        <v>5.8974654714468357</v>
      </c>
      <c r="J189" s="58">
        <f t="shared" si="109"/>
        <v>4.2857480170290074</v>
      </c>
      <c r="K189" s="58">
        <f t="shared" si="109"/>
        <v>4.8247605818730648</v>
      </c>
      <c r="L189" s="58">
        <f t="shared" si="109"/>
        <v>5.2742343721739786</v>
      </c>
      <c r="M189" s="42">
        <f t="shared" si="109"/>
        <v>5.8152495916479694</v>
      </c>
    </row>
    <row r="190" spans="1:14" ht="18" customHeight="1" x14ac:dyDescent="0.25">
      <c r="A190" s="30" t="s">
        <v>63</v>
      </c>
      <c r="C190" s="59">
        <f t="shared" ref="C190:M190" si="110">100*C157/B157-100</f>
        <v>4.217301281179715</v>
      </c>
      <c r="D190" s="59">
        <f t="shared" si="110"/>
        <v>9.9183664744850262</v>
      </c>
      <c r="E190" s="59">
        <f t="shared" si="110"/>
        <v>3.5955760739696814</v>
      </c>
      <c r="F190" s="59">
        <f t="shared" si="110"/>
        <v>5.8624741717730018</v>
      </c>
      <c r="G190" s="59">
        <f t="shared" si="110"/>
        <v>6.1470865019095129</v>
      </c>
      <c r="H190" s="59">
        <f t="shared" si="110"/>
        <v>6.6148432467091141</v>
      </c>
      <c r="I190" s="59">
        <f t="shared" si="110"/>
        <v>4.8117000060812671</v>
      </c>
      <c r="J190" s="59">
        <f t="shared" si="110"/>
        <v>2.1113592982342624</v>
      </c>
      <c r="K190" s="59">
        <f t="shared" si="110"/>
        <v>3.225137759938292</v>
      </c>
      <c r="L190" s="59">
        <f t="shared" si="110"/>
        <v>3.9164526544129217</v>
      </c>
      <c r="M190" s="18">
        <f t="shared" si="110"/>
        <v>4.2452636475429557</v>
      </c>
      <c r="N190" s="18"/>
    </row>
    <row r="191" spans="1:14" ht="18" customHeight="1" x14ac:dyDescent="0.25">
      <c r="A191" s="30" t="s">
        <v>64</v>
      </c>
      <c r="C191" s="59">
        <f t="shared" ref="C191:M191" si="111">100*C158/B158-100</f>
        <v>5.9629180544705775</v>
      </c>
      <c r="D191" s="59">
        <f t="shared" si="111"/>
        <v>8.7048674729070399</v>
      </c>
      <c r="E191" s="59">
        <f t="shared" si="111"/>
        <v>5.3542853265001469</v>
      </c>
      <c r="F191" s="59">
        <f t="shared" si="111"/>
        <v>5.6993854407552931</v>
      </c>
      <c r="G191" s="59">
        <f t="shared" si="111"/>
        <v>6.7030441199768518</v>
      </c>
      <c r="H191" s="59">
        <f t="shared" si="111"/>
        <v>11.780121182984303</v>
      </c>
      <c r="I191" s="59">
        <f t="shared" si="111"/>
        <v>8.6605026466338018</v>
      </c>
      <c r="J191" s="59">
        <f t="shared" si="111"/>
        <v>8.4279877647056907</v>
      </c>
      <c r="K191" s="59">
        <f t="shared" si="111"/>
        <v>3.5466685032090197</v>
      </c>
      <c r="L191" s="59">
        <f t="shared" si="111"/>
        <v>3.7867644202178923</v>
      </c>
      <c r="M191" s="18">
        <f t="shared" si="111"/>
        <v>4.0563038215552183</v>
      </c>
      <c r="N191" s="18"/>
    </row>
    <row r="192" spans="1:14" ht="18" customHeight="1" x14ac:dyDescent="0.25">
      <c r="A192" s="30" t="s">
        <v>65</v>
      </c>
      <c r="C192" s="59">
        <f t="shared" ref="C192:M192" si="112">100*C159/B159-100</f>
        <v>0.91377853106992291</v>
      </c>
      <c r="D192" s="59">
        <f t="shared" si="112"/>
        <v>3.0657785387861765</v>
      </c>
      <c r="E192" s="59">
        <f t="shared" si="112"/>
        <v>1.7265673960721273</v>
      </c>
      <c r="F192" s="59">
        <f t="shared" si="112"/>
        <v>4.0885673599361922</v>
      </c>
      <c r="G192" s="59">
        <f t="shared" si="112"/>
        <v>3.0787033135270576</v>
      </c>
      <c r="H192" s="59">
        <f t="shared" si="112"/>
        <v>5.163298065122234</v>
      </c>
      <c r="I192" s="59">
        <f t="shared" si="112"/>
        <v>2.5903539570833374</v>
      </c>
      <c r="J192" s="59">
        <f t="shared" si="112"/>
        <v>-13.7486720475857</v>
      </c>
      <c r="K192" s="59">
        <f t="shared" si="112"/>
        <v>6.6958166238276817</v>
      </c>
      <c r="L192" s="59">
        <f t="shared" si="112"/>
        <v>9.0041818576474952</v>
      </c>
      <c r="M192" s="18">
        <f t="shared" si="112"/>
        <v>8.3061601515214676</v>
      </c>
      <c r="N192" s="18"/>
    </row>
    <row r="193" spans="1:14" ht="18" customHeight="1" x14ac:dyDescent="0.25">
      <c r="A193" s="30" t="s">
        <v>66</v>
      </c>
      <c r="C193" s="59">
        <f t="shared" ref="C193:M193" si="113">100*C160/B160-100</f>
        <v>11.633715355888611</v>
      </c>
      <c r="D193" s="59">
        <f t="shared" si="113"/>
        <v>10.320750664335264</v>
      </c>
      <c r="E193" s="59">
        <f t="shared" si="113"/>
        <v>7.7582909639440061</v>
      </c>
      <c r="F193" s="59">
        <f t="shared" si="113"/>
        <v>2.2276878731405958</v>
      </c>
      <c r="G193" s="59">
        <f t="shared" si="113"/>
        <v>6.1635850990949592</v>
      </c>
      <c r="H193" s="59">
        <f t="shared" si="113"/>
        <v>9.0571684574935603</v>
      </c>
      <c r="I193" s="59">
        <f t="shared" si="113"/>
        <v>7.2168626046785107</v>
      </c>
      <c r="J193" s="59">
        <f t="shared" si="113"/>
        <v>8.4244439239599131</v>
      </c>
      <c r="K193" s="59">
        <f t="shared" si="113"/>
        <v>9.1471967194106156</v>
      </c>
      <c r="L193" s="59">
        <f t="shared" si="113"/>
        <v>7.4388129137702919</v>
      </c>
      <c r="M193" s="18">
        <f t="shared" si="113"/>
        <v>7.5536676352119372</v>
      </c>
      <c r="N193" s="18"/>
    </row>
    <row r="194" spans="1:14" ht="18" customHeight="1" x14ac:dyDescent="0.25">
      <c r="A194" s="30" t="s">
        <v>67</v>
      </c>
      <c r="C194" s="59">
        <f t="shared" ref="C194:M194" si="114">100*C161/B161-100</f>
        <v>-1.1097355558702304</v>
      </c>
      <c r="D194" s="59">
        <f t="shared" si="114"/>
        <v>10.516115970187997</v>
      </c>
      <c r="E194" s="59">
        <f t="shared" si="114"/>
        <v>11.288422565671979</v>
      </c>
      <c r="F194" s="59">
        <f t="shared" si="114"/>
        <v>1.1098974378948725</v>
      </c>
      <c r="G194" s="59">
        <f t="shared" si="114"/>
        <v>-2.8360748827332003</v>
      </c>
      <c r="H194" s="59">
        <f t="shared" si="114"/>
        <v>-0.49620081604416555</v>
      </c>
      <c r="I194" s="59">
        <f t="shared" si="114"/>
        <v>4.5469099419391625</v>
      </c>
      <c r="J194" s="59">
        <f t="shared" si="114"/>
        <v>3.0786113061374181</v>
      </c>
      <c r="K194" s="59">
        <f t="shared" si="114"/>
        <v>4.2309247544351791</v>
      </c>
      <c r="L194" s="59">
        <f t="shared" si="114"/>
        <v>9.2315992128498152</v>
      </c>
      <c r="M194" s="18">
        <f t="shared" si="114"/>
        <v>12.236103432115726</v>
      </c>
      <c r="N194" s="18"/>
    </row>
    <row r="195" spans="1:14" ht="18" customHeight="1" x14ac:dyDescent="0.25">
      <c r="A195" s="30" t="s">
        <v>68</v>
      </c>
      <c r="C195" s="59">
        <f t="shared" ref="C195:M195" si="115">100*C162/B162-100</f>
        <v>4.1564749119165612</v>
      </c>
      <c r="D195" s="59">
        <f t="shared" si="115"/>
        <v>4.2064204714168056</v>
      </c>
      <c r="E195" s="59">
        <f t="shared" si="115"/>
        <v>4.2640160441715125</v>
      </c>
      <c r="F195" s="59">
        <f t="shared" si="115"/>
        <v>4.3222337419767456</v>
      </c>
      <c r="G195" s="59">
        <f t="shared" si="115"/>
        <v>4.3810542534023256</v>
      </c>
      <c r="H195" s="59">
        <f t="shared" si="115"/>
        <v>4.4404551959881786</v>
      </c>
      <c r="I195" s="59">
        <f t="shared" si="115"/>
        <v>4.5004111220187042</v>
      </c>
      <c r="J195" s="59">
        <f t="shared" si="115"/>
        <v>4.5211295944667995</v>
      </c>
      <c r="K195" s="59">
        <f t="shared" si="115"/>
        <v>4.4620318249922377</v>
      </c>
      <c r="L195" s="59">
        <f t="shared" si="115"/>
        <v>4.4415861602066684</v>
      </c>
      <c r="M195" s="18">
        <f t="shared" si="115"/>
        <v>4.2842780144962234</v>
      </c>
      <c r="N195" s="18"/>
    </row>
    <row r="196" spans="1:14" ht="18" customHeight="1" x14ac:dyDescent="0.25">
      <c r="A196" s="30" t="s">
        <v>69</v>
      </c>
      <c r="C196" s="59">
        <f t="shared" ref="C196:M196" si="116">100*C163/B163-100</f>
        <v>19.496784440159871</v>
      </c>
      <c r="D196" s="59">
        <f t="shared" si="116"/>
        <v>16.315739818022664</v>
      </c>
      <c r="E196" s="59">
        <f t="shared" si="116"/>
        <v>15.672845073955031</v>
      </c>
      <c r="F196" s="59">
        <f t="shared" si="116"/>
        <v>17.00059751903143</v>
      </c>
      <c r="G196" s="59">
        <f t="shared" si="116"/>
        <v>14.530351023434704</v>
      </c>
      <c r="H196" s="59">
        <f t="shared" si="116"/>
        <v>9.9441788812488454</v>
      </c>
      <c r="I196" s="59">
        <f t="shared" si="116"/>
        <v>7.6380150806408409</v>
      </c>
      <c r="J196" s="59">
        <f t="shared" si="116"/>
        <v>7.3265805294105633</v>
      </c>
      <c r="K196" s="59">
        <f t="shared" si="116"/>
        <v>6.8243214574040678</v>
      </c>
      <c r="L196" s="59">
        <f t="shared" si="116"/>
        <v>5.7957377338691458</v>
      </c>
      <c r="M196" s="18">
        <f t="shared" si="116"/>
        <v>5.5274007840957324</v>
      </c>
      <c r="N196" s="18"/>
    </row>
    <row r="197" spans="1:14" ht="18" customHeight="1" x14ac:dyDescent="0.25">
      <c r="A197" s="30" t="s">
        <v>70</v>
      </c>
      <c r="C197" s="59">
        <f t="shared" ref="C197:M197" si="117">100*C164/B164-100</f>
        <v>17.180410683380941</v>
      </c>
      <c r="D197" s="59">
        <f t="shared" si="117"/>
        <v>18.980520517323953</v>
      </c>
      <c r="E197" s="59">
        <f t="shared" si="117"/>
        <v>10.507598886167671</v>
      </c>
      <c r="F197" s="59">
        <f t="shared" si="117"/>
        <v>19.578615015634938</v>
      </c>
      <c r="G197" s="59">
        <f t="shared" si="117"/>
        <v>10.758775938526099</v>
      </c>
      <c r="H197" s="59">
        <f t="shared" si="117"/>
        <v>5.5947237303209221</v>
      </c>
      <c r="I197" s="59">
        <f t="shared" si="117"/>
        <v>8.4296137589116285</v>
      </c>
      <c r="J197" s="59">
        <f t="shared" si="117"/>
        <v>7.7918520461887653</v>
      </c>
      <c r="K197" s="59">
        <f t="shared" si="117"/>
        <v>6.9260772468536942</v>
      </c>
      <c r="L197" s="59">
        <f t="shared" si="117"/>
        <v>4.6306011312277491</v>
      </c>
      <c r="M197" s="18">
        <f t="shared" si="117"/>
        <v>4.9578234117203408</v>
      </c>
      <c r="N197" s="18"/>
    </row>
    <row r="198" spans="1:14" ht="18" customHeight="1" x14ac:dyDescent="0.25">
      <c r="A198" s="30" t="s">
        <v>71</v>
      </c>
      <c r="C198" s="59">
        <f t="shared" ref="C198:M198" si="118">100*C165/B165-100</f>
        <v>9.6900453913421671</v>
      </c>
      <c r="D198" s="59">
        <f t="shared" si="118"/>
        <v>6.7424463511567012</v>
      </c>
      <c r="E198" s="59">
        <f t="shared" si="118"/>
        <v>7.2236736636859007</v>
      </c>
      <c r="F198" s="59">
        <f t="shared" si="118"/>
        <v>5.3910094268555184</v>
      </c>
      <c r="G198" s="59">
        <f t="shared" si="118"/>
        <v>2.3633199012521402</v>
      </c>
      <c r="H198" s="59">
        <f t="shared" si="118"/>
        <v>3.2168632872248679</v>
      </c>
      <c r="I198" s="59">
        <f t="shared" si="118"/>
        <v>3.4259269974164539</v>
      </c>
      <c r="J198" s="59">
        <f t="shared" si="118"/>
        <v>3.8113093929133015</v>
      </c>
      <c r="K198" s="59">
        <f t="shared" si="118"/>
        <v>5.0617551473634421</v>
      </c>
      <c r="L198" s="59">
        <f t="shared" si="118"/>
        <v>5.4396833514297924</v>
      </c>
      <c r="M198" s="18">
        <f t="shared" si="118"/>
        <v>5.5461147794607513</v>
      </c>
      <c r="N198" s="18"/>
    </row>
    <row r="199" spans="1:14" ht="18" customHeight="1" x14ac:dyDescent="0.25">
      <c r="A199" s="30" t="s">
        <v>72</v>
      </c>
      <c r="C199" s="59">
        <f t="shared" ref="C199:M199" si="119">100*C166/B166-100</f>
        <v>0.25952661207951166</v>
      </c>
      <c r="D199" s="59">
        <f t="shared" si="119"/>
        <v>13.416813112303132</v>
      </c>
      <c r="E199" s="59">
        <f t="shared" si="119"/>
        <v>10.385148455932224</v>
      </c>
      <c r="F199" s="59">
        <f t="shared" si="119"/>
        <v>10.443368722110023</v>
      </c>
      <c r="G199" s="59">
        <f t="shared" si="119"/>
        <v>7.2724145130668774</v>
      </c>
      <c r="H199" s="59">
        <f t="shared" si="119"/>
        <v>6.5619960774215116</v>
      </c>
      <c r="I199" s="59">
        <f t="shared" si="119"/>
        <v>6.9127309636138961</v>
      </c>
      <c r="J199" s="59">
        <f t="shared" si="119"/>
        <v>3.313953385008432</v>
      </c>
      <c r="K199" s="59">
        <f t="shared" si="119"/>
        <v>5.118511235250196</v>
      </c>
      <c r="L199" s="59">
        <f t="shared" si="119"/>
        <v>5.2894105387237147</v>
      </c>
      <c r="M199" s="18">
        <f t="shared" si="119"/>
        <v>6.1952381696850551</v>
      </c>
      <c r="N199" s="18"/>
    </row>
    <row r="200" spans="1:14" ht="18" customHeight="1" x14ac:dyDescent="0.25">
      <c r="A200" s="34" t="s">
        <v>73</v>
      </c>
      <c r="C200" s="59">
        <f t="shared" ref="C200:M200" si="120">100*C167/B167-100</f>
        <v>-3.0798951523970004</v>
      </c>
      <c r="D200" s="59">
        <f t="shared" si="120"/>
        <v>8.4263952211754969</v>
      </c>
      <c r="E200" s="59">
        <f t="shared" si="120"/>
        <v>5.1223895499754946</v>
      </c>
      <c r="F200" s="59">
        <f t="shared" si="120"/>
        <v>5.5533157017548973</v>
      </c>
      <c r="G200" s="59">
        <f t="shared" si="120"/>
        <v>7.6175316610453478</v>
      </c>
      <c r="H200" s="59">
        <f t="shared" si="120"/>
        <v>8.3580537355696265</v>
      </c>
      <c r="I200" s="59">
        <f t="shared" si="120"/>
        <v>4.9683128739517741</v>
      </c>
      <c r="J200" s="59">
        <f t="shared" si="120"/>
        <v>6.5429228339945098</v>
      </c>
      <c r="K200" s="59">
        <f t="shared" si="120"/>
        <v>5.7266817997529955</v>
      </c>
      <c r="L200" s="59">
        <f t="shared" si="120"/>
        <v>5.4052470830263815</v>
      </c>
      <c r="M200" s="18">
        <f t="shared" si="120"/>
        <v>6.0275664867893823</v>
      </c>
      <c r="N200" s="18"/>
    </row>
    <row r="201" spans="1:14" ht="18" customHeight="1" x14ac:dyDescent="0.25">
      <c r="A201" s="30" t="s">
        <v>74</v>
      </c>
      <c r="C201" s="59">
        <f t="shared" ref="C201:M201" si="121">100*C168/B168-100</f>
        <v>7.0700211342562937</v>
      </c>
      <c r="D201" s="59">
        <f t="shared" si="121"/>
        <v>8.5410155597294022</v>
      </c>
      <c r="E201" s="59">
        <f t="shared" si="121"/>
        <v>7.7425836022585059</v>
      </c>
      <c r="F201" s="59">
        <f t="shared" si="121"/>
        <v>12.724037789214321</v>
      </c>
      <c r="G201" s="59">
        <f t="shared" si="121"/>
        <v>9.9154415570540237</v>
      </c>
      <c r="H201" s="59">
        <f t="shared" si="121"/>
        <v>13.679639352206777</v>
      </c>
      <c r="I201" s="59">
        <f t="shared" si="121"/>
        <v>11.198523704307547</v>
      </c>
      <c r="J201" s="59">
        <f t="shared" si="121"/>
        <v>-4.3947919585916111</v>
      </c>
      <c r="K201" s="59">
        <f t="shared" si="121"/>
        <v>19.447631904231145</v>
      </c>
      <c r="L201" s="59">
        <f t="shared" si="121"/>
        <v>18.950803809492513</v>
      </c>
      <c r="M201" s="18">
        <f t="shared" si="121"/>
        <v>17.692147982711816</v>
      </c>
      <c r="N201" s="18"/>
    </row>
    <row r="202" spans="1:14" ht="18" customHeight="1" x14ac:dyDescent="0.25">
      <c r="A202" s="30" t="s">
        <v>75</v>
      </c>
      <c r="C202" s="59">
        <f t="shared" ref="C202:M202" si="122">100*C169/B169-100</f>
        <v>11.251286646109378</v>
      </c>
      <c r="D202" s="59">
        <f t="shared" si="122"/>
        <v>11.991277055759596</v>
      </c>
      <c r="E202" s="59">
        <f t="shared" si="122"/>
        <v>4.7299986884557654</v>
      </c>
      <c r="F202" s="59">
        <f t="shared" si="122"/>
        <v>13.460231502750119</v>
      </c>
      <c r="G202" s="59">
        <f t="shared" si="122"/>
        <v>12.016210885940239</v>
      </c>
      <c r="H202" s="59">
        <f t="shared" si="122"/>
        <v>6.4977419165610684</v>
      </c>
      <c r="I202" s="59">
        <f t="shared" si="122"/>
        <v>6.7298511245171682</v>
      </c>
      <c r="J202" s="59">
        <f t="shared" si="122"/>
        <v>5.0316256051385437</v>
      </c>
      <c r="K202" s="59">
        <f t="shared" si="122"/>
        <v>8.4964464606889578</v>
      </c>
      <c r="L202" s="59">
        <f t="shared" si="122"/>
        <v>5.7209641086818976</v>
      </c>
      <c r="M202" s="18">
        <f t="shared" si="122"/>
        <v>6.738000493068327</v>
      </c>
      <c r="N202" s="18"/>
    </row>
    <row r="203" spans="1:14" ht="18" customHeight="1" x14ac:dyDescent="0.25">
      <c r="A203" s="30" t="s">
        <v>76</v>
      </c>
      <c r="C203" s="59">
        <f t="shared" ref="C203:M203" si="123">100*C170/B170-100</f>
        <v>3.1769201322720306</v>
      </c>
      <c r="D203" s="59">
        <f t="shared" si="123"/>
        <v>3.1820543663567094</v>
      </c>
      <c r="E203" s="59">
        <f t="shared" si="123"/>
        <v>3.1946550715962303</v>
      </c>
      <c r="F203" s="59">
        <f t="shared" si="123"/>
        <v>3.2055976036017455</v>
      </c>
      <c r="G203" s="59">
        <f t="shared" si="123"/>
        <v>3.1662800545690999</v>
      </c>
      <c r="H203" s="59">
        <f t="shared" si="123"/>
        <v>3.1291915908908834</v>
      </c>
      <c r="I203" s="59">
        <f t="shared" si="123"/>
        <v>3.1210518878308164</v>
      </c>
      <c r="J203" s="59">
        <f t="shared" si="123"/>
        <v>3.1255280950172306</v>
      </c>
      <c r="K203" s="59">
        <f t="shared" si="123"/>
        <v>3.130524385909851</v>
      </c>
      <c r="L203" s="59">
        <f t="shared" si="123"/>
        <v>3.0933605383453795</v>
      </c>
      <c r="M203" s="18">
        <f t="shared" si="123"/>
        <v>3.1000000000000085</v>
      </c>
      <c r="N203" s="18"/>
    </row>
    <row r="204" spans="1:14" ht="18" customHeight="1" x14ac:dyDescent="0.25">
      <c r="A204" s="35" t="s">
        <v>77</v>
      </c>
      <c r="C204" s="58">
        <f t="shared" ref="C204:M204" si="124">100*C171/B171-100</f>
        <v>5.733517275227328</v>
      </c>
      <c r="D204" s="58">
        <f t="shared" si="124"/>
        <v>7.7035236061923626</v>
      </c>
      <c r="E204" s="58">
        <f t="shared" si="124"/>
        <v>6.9805651416388201</v>
      </c>
      <c r="F204" s="58">
        <f t="shared" si="124"/>
        <v>7.306631608536577</v>
      </c>
      <c r="G204" s="58">
        <f t="shared" si="124"/>
        <v>6.9597660597085991</v>
      </c>
      <c r="H204" s="58">
        <f t="shared" si="124"/>
        <v>7.0911541131029878</v>
      </c>
      <c r="I204" s="58">
        <f t="shared" si="124"/>
        <v>7.1002631362134707</v>
      </c>
      <c r="J204" s="58">
        <f t="shared" si="124"/>
        <v>5.2024521186197887</v>
      </c>
      <c r="K204" s="58">
        <f t="shared" si="124"/>
        <v>4.6093902617852507</v>
      </c>
      <c r="L204" s="58">
        <f t="shared" si="124"/>
        <v>4.7568591398907216</v>
      </c>
      <c r="M204" s="42">
        <f t="shared" si="124"/>
        <v>5.1661875845126417</v>
      </c>
      <c r="N204" s="18"/>
    </row>
    <row r="205" spans="1:14" ht="18" customHeight="1" x14ac:dyDescent="0.25">
      <c r="A205" s="37" t="s">
        <v>78</v>
      </c>
      <c r="C205" s="59">
        <f t="shared" ref="C205:M205" si="125">100*C172/B172-100</f>
        <v>17.486334621112633</v>
      </c>
      <c r="D205" s="59">
        <f t="shared" si="125"/>
        <v>-2.176750022396206</v>
      </c>
      <c r="E205" s="59">
        <f t="shared" si="125"/>
        <v>-1.7061496000569747</v>
      </c>
      <c r="F205" s="59">
        <f t="shared" si="125"/>
        <v>2.0338794211966302</v>
      </c>
      <c r="G205" s="59">
        <f t="shared" si="125"/>
        <v>4.0384496459552679</v>
      </c>
      <c r="H205" s="59">
        <f t="shared" si="125"/>
        <v>6.278893674764447</v>
      </c>
      <c r="I205" s="59">
        <f t="shared" si="125"/>
        <v>4.7005726990626329</v>
      </c>
      <c r="J205" s="59">
        <f t="shared" si="125"/>
        <v>-3.6454680602196419</v>
      </c>
      <c r="K205" s="59">
        <f t="shared" si="125"/>
        <v>7.9006205101602802</v>
      </c>
      <c r="L205" s="59">
        <f t="shared" si="125"/>
        <v>3.4753485788442902</v>
      </c>
      <c r="M205" s="18">
        <f t="shared" si="125"/>
        <v>3.720023552787211</v>
      </c>
      <c r="N205" s="18"/>
    </row>
    <row r="206" spans="1:14" ht="18" customHeight="1" x14ac:dyDescent="0.25">
      <c r="A206" s="45" t="s">
        <v>79</v>
      </c>
      <c r="B206" s="11"/>
      <c r="C206" s="60">
        <f t="shared" ref="C206:M206" si="126">100*C173/B173-100</f>
        <v>6.7831574418364937</v>
      </c>
      <c r="D206" s="60">
        <f t="shared" si="126"/>
        <v>6.7326738551093257</v>
      </c>
      <c r="E206" s="60">
        <f t="shared" si="126"/>
        <v>6.1982471660302849</v>
      </c>
      <c r="F206" s="60">
        <f t="shared" si="126"/>
        <v>6.8671161964076362</v>
      </c>
      <c r="G206" s="60">
        <f t="shared" si="126"/>
        <v>6.7272699683118162</v>
      </c>
      <c r="H206" s="60">
        <f t="shared" si="126"/>
        <v>7.0281381134931991</v>
      </c>
      <c r="I206" s="60">
        <f t="shared" si="126"/>
        <v>6.915395961537115</v>
      </c>
      <c r="J206" s="60">
        <f t="shared" si="126"/>
        <v>4.5349470195176877</v>
      </c>
      <c r="K206" s="60">
        <f t="shared" si="126"/>
        <v>4.8382567996976888</v>
      </c>
      <c r="L206" s="60">
        <f t="shared" si="126"/>
        <v>4.6651420270856079</v>
      </c>
      <c r="M206" s="47">
        <f t="shared" si="126"/>
        <v>5.0638628628142044</v>
      </c>
    </row>
    <row r="207" spans="1:14" ht="18" customHeight="1" x14ac:dyDescent="0.25">
      <c r="C207" s="18"/>
      <c r="D207" s="18"/>
      <c r="E207" s="18"/>
      <c r="F207" s="18"/>
      <c r="G207" s="18"/>
      <c r="H207" s="18"/>
    </row>
    <row r="208" spans="1:14" ht="18" customHeight="1" x14ac:dyDescent="0.25">
      <c r="A208" s="156" t="s">
        <v>262</v>
      </c>
      <c r="B208" s="156"/>
      <c r="C208" s="156"/>
      <c r="D208" s="156"/>
      <c r="E208" s="156"/>
      <c r="F208" s="156"/>
      <c r="G208" s="156"/>
      <c r="H208" s="156"/>
      <c r="I208"/>
      <c r="J208"/>
      <c r="K208"/>
      <c r="L208"/>
    </row>
    <row r="209" spans="1:32" ht="18" customHeight="1" x14ac:dyDescent="0.25">
      <c r="B209" s="4"/>
      <c r="C209" s="4"/>
      <c r="D209" s="4"/>
      <c r="E209" s="4"/>
      <c r="F209" s="4"/>
      <c r="G209" s="4"/>
      <c r="M209" s="4" t="s">
        <v>82</v>
      </c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</row>
    <row r="210" spans="1:32" ht="18" customHeight="1" x14ac:dyDescent="0.25">
      <c r="A210" s="22" t="s">
        <v>39</v>
      </c>
      <c r="B210" s="23" t="s">
        <v>40</v>
      </c>
      <c r="C210" s="23" t="s">
        <v>41</v>
      </c>
      <c r="D210" s="23" t="s">
        <v>42</v>
      </c>
      <c r="E210" s="23" t="s">
        <v>43</v>
      </c>
      <c r="F210" s="23" t="s">
        <v>44</v>
      </c>
      <c r="G210" s="23" t="s">
        <v>45</v>
      </c>
      <c r="H210" s="61">
        <v>2018</v>
      </c>
      <c r="I210" s="61" t="s">
        <v>47</v>
      </c>
      <c r="J210" s="61">
        <v>2020</v>
      </c>
      <c r="K210" s="61">
        <v>2021</v>
      </c>
      <c r="L210" s="61">
        <v>2022</v>
      </c>
      <c r="M210" s="17">
        <v>2023</v>
      </c>
    </row>
    <row r="211" spans="1:32" ht="18" customHeight="1" x14ac:dyDescent="0.25">
      <c r="A211" s="21" t="s">
        <v>51</v>
      </c>
      <c r="B211" s="62">
        <f t="shared" ref="B211:M211" si="127">100*(B145/B$173)</f>
        <v>27.938226220961017</v>
      </c>
      <c r="C211" s="62">
        <f t="shared" si="127"/>
        <v>26.88484560631742</v>
      </c>
      <c r="D211" s="62">
        <f t="shared" si="127"/>
        <v>26.924681458024768</v>
      </c>
      <c r="E211" s="62">
        <f t="shared" si="127"/>
        <v>26.745885768652133</v>
      </c>
      <c r="F211" s="62">
        <f t="shared" si="127"/>
        <v>26.219140845604983</v>
      </c>
      <c r="G211" s="62">
        <f t="shared" si="127"/>
        <v>26.018885025963577</v>
      </c>
      <c r="H211" s="62">
        <f t="shared" si="127"/>
        <v>25.616993331058946</v>
      </c>
      <c r="I211" s="62">
        <f t="shared" si="127"/>
        <v>25.014465563730397</v>
      </c>
      <c r="J211" s="62">
        <f t="shared" si="127"/>
        <v>25.110926386593597</v>
      </c>
      <c r="K211" s="62">
        <f t="shared" si="127"/>
        <v>24.889515223208608</v>
      </c>
      <c r="L211" s="62">
        <f t="shared" si="127"/>
        <v>24.574843739104693</v>
      </c>
      <c r="M211" s="42">
        <f t="shared" si="127"/>
        <v>24.383006277853109</v>
      </c>
    </row>
    <row r="212" spans="1:32" ht="18" customHeight="1" x14ac:dyDescent="0.25">
      <c r="A212" s="26" t="s">
        <v>52</v>
      </c>
      <c r="B212" s="59">
        <f t="shared" ref="B212:M212" si="128">100*(B146/B$173)</f>
        <v>13.8634377568219</v>
      </c>
      <c r="C212" s="59">
        <f t="shared" si="128"/>
        <v>13.555350357855058</v>
      </c>
      <c r="D212" s="59">
        <f t="shared" si="128"/>
        <v>13.89424663959667</v>
      </c>
      <c r="E212" s="59">
        <f t="shared" si="128"/>
        <v>14.093075725171586</v>
      </c>
      <c r="F212" s="59">
        <f t="shared" si="128"/>
        <v>13.899337426981869</v>
      </c>
      <c r="G212" s="59">
        <f t="shared" si="128"/>
        <v>13.850696614271724</v>
      </c>
      <c r="H212" s="59">
        <f t="shared" si="128"/>
        <v>13.613553433898032</v>
      </c>
      <c r="I212" s="63">
        <f t="shared" si="128"/>
        <v>13.295803269839945</v>
      </c>
      <c r="J212" s="63">
        <f t="shared" si="128"/>
        <v>13.35949524203251</v>
      </c>
      <c r="K212" s="63">
        <f t="shared" si="128"/>
        <v>13.203464977646847</v>
      </c>
      <c r="L212" s="63">
        <f t="shared" si="128"/>
        <v>12.952965056969854</v>
      </c>
      <c r="M212" s="18">
        <f t="shared" si="128"/>
        <v>12.846604526586889</v>
      </c>
    </row>
    <row r="213" spans="1:32" ht="18" customHeight="1" x14ac:dyDescent="0.25">
      <c r="A213" s="26" t="s">
        <v>53</v>
      </c>
      <c r="B213" s="59">
        <f t="shared" ref="B213:M213" si="129">100*(B147/B$173)</f>
        <v>7.9601104684633039</v>
      </c>
      <c r="C213" s="59">
        <f t="shared" si="129"/>
        <v>7.8127197997198454</v>
      </c>
      <c r="D213" s="59">
        <f t="shared" si="129"/>
        <v>7.6774472642093974</v>
      </c>
      <c r="E213" s="59">
        <f t="shared" si="129"/>
        <v>7.5970848741939472</v>
      </c>
      <c r="F213" s="59">
        <f t="shared" si="129"/>
        <v>7.4545635706856572</v>
      </c>
      <c r="G213" s="59">
        <f t="shared" si="129"/>
        <v>7.3289213619981446</v>
      </c>
      <c r="H213" s="59">
        <f t="shared" si="129"/>
        <v>7.1862211963955867</v>
      </c>
      <c r="I213" s="63">
        <f t="shared" si="129"/>
        <v>7.0548088313336903</v>
      </c>
      <c r="J213" s="63">
        <f t="shared" si="129"/>
        <v>7.0846084912045884</v>
      </c>
      <c r="K213" s="63">
        <f t="shared" si="129"/>
        <v>7.0950609902374158</v>
      </c>
      <c r="L213" s="63">
        <f t="shared" si="129"/>
        <v>7.1186881283169354</v>
      </c>
      <c r="M213" s="18">
        <f t="shared" si="129"/>
        <v>7.1159507026235591</v>
      </c>
    </row>
    <row r="214" spans="1:32" ht="18" customHeight="1" x14ac:dyDescent="0.25">
      <c r="A214" s="26" t="s">
        <v>54</v>
      </c>
      <c r="B214" s="59">
        <f t="shared" ref="B214:M214" si="130">100*(B148/B$173)</f>
        <v>3.3082081727478188</v>
      </c>
      <c r="C214" s="59">
        <f t="shared" si="130"/>
        <v>3.2386769176174806</v>
      </c>
      <c r="D214" s="59">
        <f t="shared" si="130"/>
        <v>3.1801638321358303</v>
      </c>
      <c r="E214" s="59">
        <f t="shared" si="130"/>
        <v>3.0993713351863947</v>
      </c>
      <c r="F214" s="59">
        <f t="shared" si="130"/>
        <v>3.0135364409152787</v>
      </c>
      <c r="G214" s="59">
        <f t="shared" si="130"/>
        <v>2.9592431580177618</v>
      </c>
      <c r="H214" s="59">
        <f t="shared" si="130"/>
        <v>2.8991539663522592</v>
      </c>
      <c r="I214" s="63">
        <f t="shared" si="130"/>
        <v>2.8420546127723134</v>
      </c>
      <c r="J214" s="63">
        <f t="shared" si="130"/>
        <v>2.8066563165428695</v>
      </c>
      <c r="K214" s="63">
        <f t="shared" si="130"/>
        <v>2.7712141319965253</v>
      </c>
      <c r="L214" s="63">
        <f t="shared" si="130"/>
        <v>2.7306778705069998</v>
      </c>
      <c r="M214" s="18">
        <f t="shared" si="130"/>
        <v>2.7100072178491366</v>
      </c>
    </row>
    <row r="215" spans="1:32" ht="18" customHeight="1" x14ac:dyDescent="0.25">
      <c r="A215" s="26" t="s">
        <v>55</v>
      </c>
      <c r="B215" s="59">
        <f t="shared" ref="B215:M215" si="131">100*(B149/B$173)</f>
        <v>2.8064698229279879</v>
      </c>
      <c r="C215" s="59">
        <f t="shared" si="131"/>
        <v>2.2780985311250355</v>
      </c>
      <c r="D215" s="59">
        <f t="shared" si="131"/>
        <v>2.1728237220828701</v>
      </c>
      <c r="E215" s="59">
        <f t="shared" si="131"/>
        <v>1.9563538341002069</v>
      </c>
      <c r="F215" s="59">
        <f t="shared" si="131"/>
        <v>1.8517034070221756</v>
      </c>
      <c r="G215" s="59">
        <f t="shared" si="131"/>
        <v>1.8800238916759495</v>
      </c>
      <c r="H215" s="59">
        <f t="shared" si="131"/>
        <v>1.9180647344130677</v>
      </c>
      <c r="I215" s="63">
        <f t="shared" si="131"/>
        <v>1.8217988497844517</v>
      </c>
      <c r="J215" s="63">
        <f t="shared" si="131"/>
        <v>1.8601663368136296</v>
      </c>
      <c r="K215" s="63">
        <f t="shared" si="131"/>
        <v>1.8197751233278165</v>
      </c>
      <c r="L215" s="63">
        <f t="shared" si="131"/>
        <v>1.7725126833109031</v>
      </c>
      <c r="M215" s="18">
        <f t="shared" si="131"/>
        <v>1.7104438307935261</v>
      </c>
    </row>
    <row r="216" spans="1:32" ht="18" customHeight="1" x14ac:dyDescent="0.25">
      <c r="A216" s="28" t="s">
        <v>56</v>
      </c>
      <c r="B216" s="62">
        <f t="shared" ref="B216:M216" si="132">100*(B150/B$173)</f>
        <v>23.075318379954236</v>
      </c>
      <c r="C216" s="62">
        <f t="shared" si="132"/>
        <v>23.873684054683935</v>
      </c>
      <c r="D216" s="62">
        <f t="shared" si="132"/>
        <v>23.701691468017231</v>
      </c>
      <c r="E216" s="62">
        <f t="shared" si="132"/>
        <v>24.487349998359065</v>
      </c>
      <c r="F216" s="62">
        <f t="shared" si="132"/>
        <v>25.605838004308161</v>
      </c>
      <c r="G216" s="62">
        <f t="shared" si="132"/>
        <v>26.545306923301315</v>
      </c>
      <c r="H216" s="62">
        <f t="shared" si="132"/>
        <v>27.21447608697931</v>
      </c>
      <c r="I216" s="62">
        <f t="shared" si="132"/>
        <v>28.352332734101555</v>
      </c>
      <c r="J216" s="62">
        <f t="shared" si="132"/>
        <v>28.939429487452401</v>
      </c>
      <c r="K216" s="62">
        <f t="shared" si="132"/>
        <v>28.962736833137015</v>
      </c>
      <c r="L216" s="62">
        <f t="shared" si="132"/>
        <v>29.131861308493249</v>
      </c>
      <c r="M216" s="42">
        <f t="shared" si="132"/>
        <v>29.133726743907033</v>
      </c>
    </row>
    <row r="217" spans="1:32" ht="18" customHeight="1" x14ac:dyDescent="0.25">
      <c r="A217" s="30" t="s">
        <v>57</v>
      </c>
      <c r="B217" s="59">
        <f t="shared" ref="B217:M217" si="133">100*(B151/B$173)</f>
        <v>4.2523450822624396</v>
      </c>
      <c r="C217" s="59">
        <f t="shared" si="133"/>
        <v>4.1624038162462336</v>
      </c>
      <c r="D217" s="59">
        <f t="shared" si="133"/>
        <v>4.1503420593072224</v>
      </c>
      <c r="E217" s="59">
        <f t="shared" si="133"/>
        <v>4.2985149334999679</v>
      </c>
      <c r="F217" s="59">
        <f t="shared" si="133"/>
        <v>4.320914475320226</v>
      </c>
      <c r="G217" s="59">
        <f t="shared" si="133"/>
        <v>4.2640689163062371</v>
      </c>
      <c r="H217" s="59">
        <f t="shared" si="133"/>
        <v>4.0453368501215614</v>
      </c>
      <c r="I217" s="63">
        <f t="shared" si="133"/>
        <v>4.4543984731660862</v>
      </c>
      <c r="J217" s="63">
        <f t="shared" si="133"/>
        <v>4.5737180547746688</v>
      </c>
      <c r="K217" s="63">
        <f t="shared" si="133"/>
        <v>4.7742193769048678</v>
      </c>
      <c r="L217" s="63">
        <f t="shared" si="133"/>
        <v>5.0536571773433074</v>
      </c>
      <c r="M217" s="18">
        <f t="shared" si="133"/>
        <v>5.3544026617946194</v>
      </c>
    </row>
    <row r="218" spans="1:32" ht="18" customHeight="1" x14ac:dyDescent="0.25">
      <c r="A218" s="30" t="s">
        <v>58</v>
      </c>
      <c r="B218" s="59">
        <f t="shared" ref="B218:M218" si="134">100*(B152/B$173)</f>
        <v>7.7830879353624702</v>
      </c>
      <c r="C218" s="59">
        <f t="shared" si="134"/>
        <v>7.5596240324593165</v>
      </c>
      <c r="D218" s="59">
        <f t="shared" si="134"/>
        <v>7.7888218567247689</v>
      </c>
      <c r="E218" s="59">
        <f t="shared" si="134"/>
        <v>7.8555648251926025</v>
      </c>
      <c r="F218" s="59">
        <f t="shared" si="134"/>
        <v>8.1458843864879871</v>
      </c>
      <c r="G218" s="59">
        <f t="shared" si="134"/>
        <v>8.2610380853242926</v>
      </c>
      <c r="H218" s="59">
        <f t="shared" si="134"/>
        <v>8.3555850761302288</v>
      </c>
      <c r="I218" s="63">
        <f t="shared" si="134"/>
        <v>8.2707661158119397</v>
      </c>
      <c r="J218" s="63">
        <f t="shared" si="134"/>
        <v>8.2706540736481937</v>
      </c>
      <c r="K218" s="63">
        <f t="shared" si="134"/>
        <v>8.2664963091868664</v>
      </c>
      <c r="L218" s="63">
        <f t="shared" si="134"/>
        <v>8.2296460512359069</v>
      </c>
      <c r="M218" s="18">
        <f t="shared" si="134"/>
        <v>8.1728985665615461</v>
      </c>
    </row>
    <row r="219" spans="1:32" ht="18" customHeight="1" x14ac:dyDescent="0.25">
      <c r="A219" s="30" t="s">
        <v>59</v>
      </c>
      <c r="B219" s="59">
        <f t="shared" ref="B219:M219" si="135">100*(B153/B$173)</f>
        <v>0.85832035089577519</v>
      </c>
      <c r="C219" s="59">
        <f t="shared" si="135"/>
        <v>0.86931940939833674</v>
      </c>
      <c r="D219" s="59">
        <f t="shared" si="135"/>
        <v>0.91768652596108446</v>
      </c>
      <c r="E219" s="59">
        <f t="shared" si="135"/>
        <v>0.84664227634100087</v>
      </c>
      <c r="F219" s="59">
        <f t="shared" si="135"/>
        <v>0.86212070926369944</v>
      </c>
      <c r="G219" s="59">
        <f t="shared" si="135"/>
        <v>0.8155889649931114</v>
      </c>
      <c r="H219" s="59">
        <f t="shared" si="135"/>
        <v>0.80588563341208508</v>
      </c>
      <c r="I219" s="63">
        <f t="shared" si="135"/>
        <v>0.80793025266094787</v>
      </c>
      <c r="J219" s="63">
        <f t="shared" si="135"/>
        <v>0.81539875026699649</v>
      </c>
      <c r="K219" s="63">
        <f t="shared" si="135"/>
        <v>0.85527335776541036</v>
      </c>
      <c r="L219" s="63">
        <f t="shared" si="135"/>
        <v>0.87940293884935361</v>
      </c>
      <c r="M219" s="18">
        <f t="shared" si="135"/>
        <v>0.86992037808435729</v>
      </c>
    </row>
    <row r="220" spans="1:32" ht="18" customHeight="1" x14ac:dyDescent="0.25">
      <c r="A220" s="30" t="s">
        <v>60</v>
      </c>
      <c r="B220" s="59">
        <f t="shared" ref="B220:M220" si="136">100*(B154/B$173)</f>
        <v>0.45972608432055112</v>
      </c>
      <c r="C220" s="59">
        <f t="shared" si="136"/>
        <v>0.44197141353950076</v>
      </c>
      <c r="D220" s="59">
        <f t="shared" si="136"/>
        <v>0.42970329875162522</v>
      </c>
      <c r="E220" s="59">
        <f t="shared" si="136"/>
        <v>0.41416101804044658</v>
      </c>
      <c r="F220" s="59">
        <f t="shared" si="136"/>
        <v>0.41446566083943115</v>
      </c>
      <c r="G220" s="59">
        <f t="shared" si="136"/>
        <v>0.41320909778813963</v>
      </c>
      <c r="H220" s="59">
        <f t="shared" si="136"/>
        <v>0.414597302731532</v>
      </c>
      <c r="I220" s="63">
        <f t="shared" si="136"/>
        <v>0.41449876035414768</v>
      </c>
      <c r="J220" s="63">
        <f t="shared" si="136"/>
        <v>0.4196273456860759</v>
      </c>
      <c r="K220" s="63">
        <f t="shared" si="136"/>
        <v>0.42623677574756008</v>
      </c>
      <c r="L220" s="63">
        <f t="shared" si="136"/>
        <v>0.4295690341743168</v>
      </c>
      <c r="M220" s="18">
        <f t="shared" si="136"/>
        <v>0.41902189803813705</v>
      </c>
    </row>
    <row r="221" spans="1:32" s="9" customFormat="1" ht="18" customHeight="1" x14ac:dyDescent="0.25">
      <c r="A221" s="30" t="s">
        <v>61</v>
      </c>
      <c r="B221" s="59">
        <f t="shared" ref="B221:M221" si="137">100*(B155/B$173)</f>
        <v>9.7218389271129961</v>
      </c>
      <c r="C221" s="59">
        <f t="shared" si="137"/>
        <v>10.840365383040547</v>
      </c>
      <c r="D221" s="59">
        <f t="shared" si="137"/>
        <v>10.41513772727253</v>
      </c>
      <c r="E221" s="59">
        <f t="shared" si="137"/>
        <v>11.072466945285047</v>
      </c>
      <c r="F221" s="59">
        <f t="shared" si="137"/>
        <v>11.86245277239682</v>
      </c>
      <c r="G221" s="59">
        <f t="shared" si="137"/>
        <v>12.791401858889534</v>
      </c>
      <c r="H221" s="59">
        <f t="shared" si="137"/>
        <v>13.593071224583902</v>
      </c>
      <c r="I221" s="63">
        <f t="shared" si="137"/>
        <v>14.40473913210843</v>
      </c>
      <c r="J221" s="63">
        <f t="shared" si="137"/>
        <v>14.860031263076474</v>
      </c>
      <c r="K221" s="63">
        <f t="shared" si="137"/>
        <v>14.64051101353231</v>
      </c>
      <c r="L221" s="63">
        <f t="shared" si="137"/>
        <v>14.539586106890361</v>
      </c>
      <c r="M221" s="18">
        <f t="shared" si="137"/>
        <v>14.31748323942837</v>
      </c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s="9" customFormat="1" ht="18" customHeight="1" x14ac:dyDescent="0.25">
      <c r="A222" s="28" t="s">
        <v>62</v>
      </c>
      <c r="B222" s="62">
        <f t="shared" ref="B222:M222" si="138">100*(B156/B$173)</f>
        <v>40.055489012743038</v>
      </c>
      <c r="C222" s="62">
        <f t="shared" si="138"/>
        <v>39.415327991342622</v>
      </c>
      <c r="D222" s="62">
        <f t="shared" si="138"/>
        <v>40.367714034665582</v>
      </c>
      <c r="E222" s="62">
        <f t="shared" si="138"/>
        <v>40.431166493648114</v>
      </c>
      <c r="F222" s="62">
        <f t="shared" si="138"/>
        <v>40.216414191175787</v>
      </c>
      <c r="G222" s="62">
        <f t="shared" si="138"/>
        <v>39.677705275385776</v>
      </c>
      <c r="H222" s="62">
        <f t="shared" si="138"/>
        <v>39.4647379671176</v>
      </c>
      <c r="I222" s="62">
        <f t="shared" si="138"/>
        <v>39.088998255368281</v>
      </c>
      <c r="J222" s="62">
        <f t="shared" si="138"/>
        <v>38.995814687085605</v>
      </c>
      <c r="K222" s="62">
        <f t="shared" si="138"/>
        <v>38.990794611157874</v>
      </c>
      <c r="L222" s="62">
        <f t="shared" si="138"/>
        <v>39.217699137981363</v>
      </c>
      <c r="M222" s="42">
        <f t="shared" si="138"/>
        <v>39.498172917116548</v>
      </c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s="9" customFormat="1" ht="18" customHeight="1" x14ac:dyDescent="0.25">
      <c r="A223" s="30" t="s">
        <v>63</v>
      </c>
      <c r="B223" s="59">
        <f t="shared" ref="B223:M223" si="139">100*(B157/B$173)</f>
        <v>9.4564770619781875</v>
      </c>
      <c r="C223" s="59">
        <f t="shared" si="139"/>
        <v>9.2292505919161592</v>
      </c>
      <c r="D223" s="59">
        <f t="shared" si="139"/>
        <v>9.5047197095824973</v>
      </c>
      <c r="E223" s="59">
        <f t="shared" si="139"/>
        <v>9.2717812206110715</v>
      </c>
      <c r="F223" s="59">
        <f t="shared" si="139"/>
        <v>9.1846185704996497</v>
      </c>
      <c r="G223" s="59">
        <f t="shared" si="139"/>
        <v>9.134689776842718</v>
      </c>
      <c r="H223" s="59">
        <f t="shared" si="139"/>
        <v>9.0994156848050647</v>
      </c>
      <c r="I223" s="63">
        <f t="shared" si="139"/>
        <v>8.9203731455993704</v>
      </c>
      <c r="J223" s="63">
        <f t="shared" si="139"/>
        <v>8.7135589897467369</v>
      </c>
      <c r="K223" s="63">
        <f t="shared" si="139"/>
        <v>8.5794857197449055</v>
      </c>
      <c r="L223" s="63">
        <f t="shared" si="139"/>
        <v>8.5181150508004375</v>
      </c>
      <c r="M223" s="18">
        <f t="shared" si="139"/>
        <v>8.4517466334762013</v>
      </c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s="9" customFormat="1" ht="18" customHeight="1" x14ac:dyDescent="0.25">
      <c r="A224" s="30" t="s">
        <v>64</v>
      </c>
      <c r="B224" s="59">
        <f t="shared" ref="B224:M224" si="140">100*(B158/B$173)</f>
        <v>7.325719444043588</v>
      </c>
      <c r="C224" s="59">
        <f t="shared" si="140"/>
        <v>7.2694479891367614</v>
      </c>
      <c r="D224" s="59">
        <f t="shared" si="140"/>
        <v>7.403771982074014</v>
      </c>
      <c r="E224" s="59">
        <f t="shared" si="140"/>
        <v>7.3449339015199717</v>
      </c>
      <c r="F224" s="59">
        <f t="shared" si="140"/>
        <v>7.2646762364841226</v>
      </c>
      <c r="G224" s="59">
        <f t="shared" si="140"/>
        <v>7.2630272395149342</v>
      </c>
      <c r="H224" s="59">
        <f t="shared" si="140"/>
        <v>7.5855011522987779</v>
      </c>
      <c r="I224" s="63">
        <f t="shared" si="140"/>
        <v>7.709314085428141</v>
      </c>
      <c r="J224" s="63">
        <f t="shared" si="140"/>
        <v>7.9964206914746327</v>
      </c>
      <c r="K224" s="63">
        <f t="shared" si="140"/>
        <v>7.8979062398404256</v>
      </c>
      <c r="L224" s="63">
        <f t="shared" si="140"/>
        <v>7.8316249178275887</v>
      </c>
      <c r="M224" s="18">
        <f t="shared" si="140"/>
        <v>7.7565198885749549</v>
      </c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s="9" customFormat="1" ht="18" customHeight="1" x14ac:dyDescent="0.25">
      <c r="A225" s="30" t="s">
        <v>65</v>
      </c>
      <c r="B225" s="59">
        <f t="shared" ref="B225:M225" si="141">100*(B159/B$173)</f>
        <v>1.7240639377956537</v>
      </c>
      <c r="C225" s="59">
        <f t="shared" si="141"/>
        <v>1.6293000746571922</v>
      </c>
      <c r="D225" s="59">
        <f t="shared" si="141"/>
        <v>1.5733240309879795</v>
      </c>
      <c r="E225" s="59">
        <f t="shared" si="141"/>
        <v>1.5070762215494784</v>
      </c>
      <c r="F225" s="59">
        <f t="shared" si="141"/>
        <v>1.4678921859836265</v>
      </c>
      <c r="G225" s="59">
        <f t="shared" si="141"/>
        <v>1.4177109859567816</v>
      </c>
      <c r="H225" s="59">
        <f t="shared" si="141"/>
        <v>1.3930090312163919</v>
      </c>
      <c r="I225" s="63">
        <f t="shared" si="141"/>
        <v>1.3366577216747633</v>
      </c>
      <c r="J225" s="63">
        <f t="shared" si="141"/>
        <v>1.1028704447592195</v>
      </c>
      <c r="K225" s="63">
        <f t="shared" si="141"/>
        <v>1.1224114776983614</v>
      </c>
      <c r="L225" s="63">
        <f t="shared" si="141"/>
        <v>1.1689426151304654</v>
      </c>
      <c r="M225" s="18">
        <f t="shared" si="141"/>
        <v>1.20501647885886</v>
      </c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s="9" customFormat="1" ht="18" customHeight="1" x14ac:dyDescent="0.25">
      <c r="A226" s="30" t="s">
        <v>66</v>
      </c>
      <c r="B226" s="59">
        <f t="shared" ref="B226:M226" si="142">100*(B160/B$173)</f>
        <v>1.6250566086958054</v>
      </c>
      <c r="C226" s="59">
        <f t="shared" si="142"/>
        <v>1.6988737853267326</v>
      </c>
      <c r="D226" s="59">
        <f t="shared" si="142"/>
        <v>1.7559855338734589</v>
      </c>
      <c r="E226" s="59">
        <f t="shared" si="142"/>
        <v>1.781780821596642</v>
      </c>
      <c r="F226" s="59">
        <f t="shared" si="142"/>
        <v>1.704428267286326</v>
      </c>
      <c r="G226" s="59">
        <f t="shared" si="142"/>
        <v>1.6954262528506525</v>
      </c>
      <c r="H226" s="59">
        <f t="shared" si="142"/>
        <v>1.727567999625701</v>
      </c>
      <c r="I226" s="63">
        <f t="shared" si="142"/>
        <v>1.7324391795054725</v>
      </c>
      <c r="J226" s="63">
        <f t="shared" si="142"/>
        <v>1.7968991234566838</v>
      </c>
      <c r="K226" s="63">
        <f t="shared" si="142"/>
        <v>1.8707531782751727</v>
      </c>
      <c r="L226" s="63">
        <f t="shared" si="142"/>
        <v>1.9203289350769155</v>
      </c>
      <c r="M226" s="18">
        <f t="shared" si="142"/>
        <v>1.9658369148603261</v>
      </c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s="9" customFormat="1" ht="18" customHeight="1" x14ac:dyDescent="0.25">
      <c r="A227" s="30" t="s">
        <v>67</v>
      </c>
      <c r="B227" s="59">
        <f t="shared" ref="B227:M227" si="143">100*(B161/B$173)</f>
        <v>4.4183710948767132</v>
      </c>
      <c r="C227" s="59">
        <f t="shared" si="143"/>
        <v>4.0917865368670157</v>
      </c>
      <c r="D227" s="59">
        <f t="shared" si="143"/>
        <v>4.2368315071683327</v>
      </c>
      <c r="E227" s="59">
        <f t="shared" si="143"/>
        <v>4.439906568063626</v>
      </c>
      <c r="F227" s="59">
        <f t="shared" si="143"/>
        <v>4.2007168688420133</v>
      </c>
      <c r="G227" s="59">
        <f t="shared" si="143"/>
        <v>3.8243097514270747</v>
      </c>
      <c r="H227" s="59">
        <f t="shared" si="143"/>
        <v>3.5554514563237953</v>
      </c>
      <c r="I227" s="63">
        <f t="shared" si="143"/>
        <v>3.4766878976059137</v>
      </c>
      <c r="J227" s="63">
        <f t="shared" si="143"/>
        <v>3.4282521840582225</v>
      </c>
      <c r="K227" s="63">
        <f t="shared" si="143"/>
        <v>3.4083921875819572</v>
      </c>
      <c r="L227" s="63">
        <f t="shared" si="143"/>
        <v>3.5570976371275034</v>
      </c>
      <c r="M227" s="18">
        <f t="shared" si="143"/>
        <v>3.7999248023087877</v>
      </c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s="9" customFormat="1" ht="18" customHeight="1" x14ac:dyDescent="0.25">
      <c r="A228" s="30" t="s">
        <v>68</v>
      </c>
      <c r="B228" s="59">
        <f t="shared" ref="B228:M228" si="144">100*(B162/B$173)</f>
        <v>3.3436923833602528</v>
      </c>
      <c r="C228" s="59">
        <f t="shared" si="144"/>
        <v>3.2614432854762296</v>
      </c>
      <c r="D228" s="59">
        <f t="shared" si="144"/>
        <v>3.184248253832588</v>
      </c>
      <c r="E228" s="59">
        <f t="shared" si="144"/>
        <v>3.1262522676779545</v>
      </c>
      <c r="F228" s="59">
        <f t="shared" si="144"/>
        <v>3.0518051895934626</v>
      </c>
      <c r="G228" s="59">
        <f t="shared" si="144"/>
        <v>2.9847164942975701</v>
      </c>
      <c r="H228" s="59">
        <f t="shared" si="144"/>
        <v>2.9125532293653222</v>
      </c>
      <c r="I228" s="63">
        <f t="shared" si="144"/>
        <v>2.8467650252442054</v>
      </c>
      <c r="J228" s="63">
        <f t="shared" si="144"/>
        <v>2.8463887399588028</v>
      </c>
      <c r="K228" s="63">
        <f t="shared" si="144"/>
        <v>2.8361741239933838</v>
      </c>
      <c r="L228" s="63">
        <f t="shared" si="144"/>
        <v>2.8301162965961315</v>
      </c>
      <c r="M228" s="18">
        <f t="shared" si="144"/>
        <v>2.8091165377476965</v>
      </c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s="9" customFormat="1" ht="18" customHeight="1" x14ac:dyDescent="0.25">
      <c r="A229" s="30" t="s">
        <v>69</v>
      </c>
      <c r="B229" s="59">
        <f t="shared" ref="B229:M229" si="145">100*(B163/B$173)</f>
        <v>0.41341407565473287</v>
      </c>
      <c r="C229" s="59">
        <f t="shared" si="145"/>
        <v>0.46263524947696033</v>
      </c>
      <c r="D229" s="59">
        <f t="shared" si="145"/>
        <v>0.50417327108152576</v>
      </c>
      <c r="E229" s="59">
        <f t="shared" si="145"/>
        <v>0.54915366526781106</v>
      </c>
      <c r="F229" s="59">
        <f t="shared" si="145"/>
        <v>0.60122616996620981</v>
      </c>
      <c r="G229" s="59">
        <f t="shared" si="145"/>
        <v>0.64518322553504759</v>
      </c>
      <c r="H229" s="59">
        <f t="shared" si="145"/>
        <v>0.66276159904965792</v>
      </c>
      <c r="I229" s="63">
        <f t="shared" si="145"/>
        <v>0.66724106805946581</v>
      </c>
      <c r="J229" s="63">
        <f t="shared" si="145"/>
        <v>0.6850599179071033</v>
      </c>
      <c r="K229" s="63">
        <f t="shared" si="145"/>
        <v>0.69803774997813828</v>
      </c>
      <c r="L229" s="63">
        <f t="shared" si="145"/>
        <v>0.70557797271145173</v>
      </c>
      <c r="M229" s="18">
        <f t="shared" si="145"/>
        <v>0.70869095692753536</v>
      </c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s="9" customFormat="1" ht="18" customHeight="1" x14ac:dyDescent="0.25">
      <c r="A230" s="30" t="s">
        <v>70</v>
      </c>
      <c r="B230" s="59">
        <f t="shared" ref="B230:M230" si="146">100*(B164/B$173)</f>
        <v>1.8184101540251008</v>
      </c>
      <c r="C230" s="59">
        <f t="shared" si="146"/>
        <v>1.9954649566862124</v>
      </c>
      <c r="D230" s="59">
        <f t="shared" si="146"/>
        <v>2.224449652061625</v>
      </c>
      <c r="E230" s="59">
        <f t="shared" si="146"/>
        <v>2.3147141921108041</v>
      </c>
      <c r="F230" s="59">
        <f t="shared" si="146"/>
        <v>2.5900419801816326</v>
      </c>
      <c r="G230" s="59">
        <f t="shared" si="146"/>
        <v>2.6878779850687451</v>
      </c>
      <c r="H230" s="59">
        <f t="shared" si="146"/>
        <v>2.6518795735115526</v>
      </c>
      <c r="I230" s="63">
        <f t="shared" si="146"/>
        <v>2.6894375249234308</v>
      </c>
      <c r="J230" s="63">
        <f t="shared" si="146"/>
        <v>2.7732300062283239</v>
      </c>
      <c r="K230" s="63">
        <f t="shared" si="146"/>
        <v>2.828457997311125</v>
      </c>
      <c r="L230" s="63">
        <f t="shared" si="146"/>
        <v>2.8275245683659063</v>
      </c>
      <c r="M230" s="18">
        <f t="shared" si="146"/>
        <v>2.8246707883409381</v>
      </c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s="9" customFormat="1" ht="18" customHeight="1" x14ac:dyDescent="0.25">
      <c r="A231" s="30" t="s">
        <v>71</v>
      </c>
      <c r="B231" s="59">
        <f t="shared" ref="B231:M231" si="147">100*(B165/B$173)</f>
        <v>4.6479543562101959</v>
      </c>
      <c r="C231" s="59">
        <f t="shared" si="147"/>
        <v>4.7744825731275427</v>
      </c>
      <c r="D231" s="59">
        <f t="shared" si="147"/>
        <v>4.7749197270972585</v>
      </c>
      <c r="E231" s="59">
        <f t="shared" si="147"/>
        <v>4.8210252829139097</v>
      </c>
      <c r="F231" s="59">
        <f t="shared" si="147"/>
        <v>4.7544346579436221</v>
      </c>
      <c r="G231" s="59">
        <f t="shared" si="147"/>
        <v>4.5600315269488521</v>
      </c>
      <c r="H231" s="59">
        <f t="shared" si="147"/>
        <v>4.3976486837826876</v>
      </c>
      <c r="I231" s="63">
        <f t="shared" si="147"/>
        <v>4.2541196956593463</v>
      </c>
      <c r="J231" s="63">
        <f t="shared" si="147"/>
        <v>4.2246707776885639</v>
      </c>
      <c r="K231" s="63">
        <f t="shared" si="147"/>
        <v>4.233677098158477</v>
      </c>
      <c r="L231" s="63">
        <f t="shared" si="147"/>
        <v>4.2650070882864686</v>
      </c>
      <c r="M231" s="18">
        <f t="shared" si="147"/>
        <v>4.2845838274886328</v>
      </c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s="9" customFormat="1" ht="18" customHeight="1" x14ac:dyDescent="0.25">
      <c r="A232" s="30" t="s">
        <v>72</v>
      </c>
      <c r="B232" s="59">
        <f t="shared" ref="B232:M232" si="148">100*(B166/B$173)</f>
        <v>2.4664788068366592</v>
      </c>
      <c r="C232" s="59">
        <f t="shared" si="148"/>
        <v>2.315795894187386</v>
      </c>
      <c r="D232" s="59">
        <f t="shared" si="148"/>
        <v>2.4608227326323702</v>
      </c>
      <c r="E232" s="59">
        <f t="shared" si="148"/>
        <v>2.5578414890471572</v>
      </c>
      <c r="F232" s="59">
        <f t="shared" si="148"/>
        <v>2.6434383256712444</v>
      </c>
      <c r="G232" s="59">
        <f t="shared" si="148"/>
        <v>2.6569405541369782</v>
      </c>
      <c r="H232" s="59">
        <f t="shared" si="148"/>
        <v>2.6453687217062063</v>
      </c>
      <c r="I232" s="63">
        <f t="shared" si="148"/>
        <v>2.6453027826327355</v>
      </c>
      <c r="J232" s="63">
        <f t="shared" si="148"/>
        <v>2.6144050020241019</v>
      </c>
      <c r="K232" s="63">
        <f t="shared" si="148"/>
        <v>2.621393849611942</v>
      </c>
      <c r="L232" s="63">
        <f t="shared" si="148"/>
        <v>2.6370289847220727</v>
      </c>
      <c r="M232" s="18">
        <f t="shared" si="148"/>
        <v>2.6654257083482813</v>
      </c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s="9" customFormat="1" ht="18" customHeight="1" x14ac:dyDescent="0.25">
      <c r="A233" s="34" t="s">
        <v>73</v>
      </c>
      <c r="B233" s="59">
        <f t="shared" ref="B233:M233" si="149">100*(B167/B$173)</f>
        <v>1.6479519099601743</v>
      </c>
      <c r="C233" s="59">
        <f t="shared" si="149"/>
        <v>1.4957384265786027</v>
      </c>
      <c r="D233" s="59">
        <f t="shared" si="149"/>
        <v>1.5194740273055314</v>
      </c>
      <c r="E233" s="59">
        <f t="shared" si="149"/>
        <v>1.5040807628374433</v>
      </c>
      <c r="F233" s="59">
        <f t="shared" si="149"/>
        <v>1.4855899293561525</v>
      </c>
      <c r="G233" s="59">
        <f t="shared" si="149"/>
        <v>1.4979819244442794</v>
      </c>
      <c r="H233" s="59">
        <f t="shared" si="149"/>
        <v>1.516595623589396</v>
      </c>
      <c r="I233" s="63">
        <f t="shared" si="149"/>
        <v>1.488976236663502</v>
      </c>
      <c r="J233" s="63">
        <f t="shared" si="149"/>
        <v>1.5175774686609966</v>
      </c>
      <c r="K233" s="63">
        <f t="shared" si="149"/>
        <v>1.5304377908738602</v>
      </c>
      <c r="L233" s="63">
        <f t="shared" si="149"/>
        <v>1.5412597773049823</v>
      </c>
      <c r="M233" s="18">
        <f t="shared" si="149"/>
        <v>1.5553970609761094</v>
      </c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s="9" customFormat="1" ht="18" customHeight="1" x14ac:dyDescent="0.25">
      <c r="A234" s="30" t="s">
        <v>74</v>
      </c>
      <c r="B234" s="59">
        <f t="shared" ref="B234:M234" si="150">100*(B168/B$173)</f>
        <v>0.25460888588611524</v>
      </c>
      <c r="C234" s="59">
        <f t="shared" si="150"/>
        <v>0.25529287057881334</v>
      </c>
      <c r="D234" s="59">
        <f t="shared" si="150"/>
        <v>0.25961822595580453</v>
      </c>
      <c r="E234" s="59">
        <f t="shared" si="150"/>
        <v>0.26339359792805228</v>
      </c>
      <c r="F234" s="59">
        <f t="shared" si="150"/>
        <v>0.27782905483957426</v>
      </c>
      <c r="G234" s="59">
        <f t="shared" si="150"/>
        <v>0.28612840232058473</v>
      </c>
      <c r="H234" s="59">
        <f t="shared" si="150"/>
        <v>0.30391048706962864</v>
      </c>
      <c r="I234" s="63">
        <f t="shared" si="150"/>
        <v>0.31608541685200614</v>
      </c>
      <c r="J234" s="63">
        <f t="shared" si="150"/>
        <v>0.28908430050047362</v>
      </c>
      <c r="K234" s="63">
        <f t="shared" si="150"/>
        <v>0.32936865004772081</v>
      </c>
      <c r="L234" s="63">
        <f t="shared" si="150"/>
        <v>0.37432391447656033</v>
      </c>
      <c r="M234" s="18">
        <f t="shared" si="150"/>
        <v>0.41931625523390031</v>
      </c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s="9" customFormat="1" ht="18" customHeight="1" x14ac:dyDescent="0.25">
      <c r="A235" s="30" t="s">
        <v>75</v>
      </c>
      <c r="B235" s="59">
        <f t="shared" ref="B235:M235" si="151">100*(B169/B$173)</f>
        <v>0.70579923263039424</v>
      </c>
      <c r="C235" s="59">
        <f t="shared" si="151"/>
        <v>0.73533200014934474</v>
      </c>
      <c r="D235" s="59">
        <f t="shared" si="151"/>
        <v>0.7715610110965937</v>
      </c>
      <c r="E235" s="59">
        <f t="shared" si="151"/>
        <v>0.76089376083466276</v>
      </c>
      <c r="F235" s="59">
        <f t="shared" si="151"/>
        <v>0.80783673524635702</v>
      </c>
      <c r="G235" s="59">
        <f t="shared" si="151"/>
        <v>0.84786962248385878</v>
      </c>
      <c r="H235" s="59">
        <f t="shared" si="151"/>
        <v>0.84366785992696147</v>
      </c>
      <c r="I235" s="63">
        <f t="shared" si="151"/>
        <v>0.84220372827256951</v>
      </c>
      <c r="J235" s="63">
        <f t="shared" si="151"/>
        <v>0.84620530447736675</v>
      </c>
      <c r="K235" s="63">
        <f t="shared" si="151"/>
        <v>0.87573249798869568</v>
      </c>
      <c r="L235" s="63">
        <f t="shared" si="151"/>
        <v>0.88456655382658544</v>
      </c>
      <c r="M235" s="18">
        <f t="shared" si="151"/>
        <v>0.89866165859309244</v>
      </c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s="9" customFormat="1" ht="18" customHeight="1" x14ac:dyDescent="0.25">
      <c r="A236" s="30" t="s">
        <v>76</v>
      </c>
      <c r="B236" s="59">
        <f t="shared" ref="B236:M236" si="152">100*(B170/B$173)</f>
        <v>0.2074910607894602</v>
      </c>
      <c r="C236" s="59">
        <f t="shared" si="152"/>
        <v>0.2004837571776745</v>
      </c>
      <c r="D236" s="59">
        <f t="shared" si="152"/>
        <v>0.19381436991600304</v>
      </c>
      <c r="E236" s="59">
        <f t="shared" si="152"/>
        <v>0.18833274168952857</v>
      </c>
      <c r="F236" s="59">
        <f t="shared" si="152"/>
        <v>0.18188001928179601</v>
      </c>
      <c r="G236" s="59">
        <f t="shared" si="152"/>
        <v>0.17581153355770593</v>
      </c>
      <c r="H236" s="59">
        <f t="shared" si="152"/>
        <v>0.16940686484646189</v>
      </c>
      <c r="I236" s="63">
        <f t="shared" si="152"/>
        <v>0.16339474724735972</v>
      </c>
      <c r="J236" s="63">
        <f t="shared" si="152"/>
        <v>0.16119173614437041</v>
      </c>
      <c r="K236" s="63">
        <f t="shared" si="152"/>
        <v>0.15856605005370589</v>
      </c>
      <c r="L236" s="63">
        <f t="shared" si="152"/>
        <v>0.15618482572829889</v>
      </c>
      <c r="M236" s="18">
        <f t="shared" si="152"/>
        <v>0.15326540538123423</v>
      </c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s="9" customFormat="1" ht="18" customHeight="1" x14ac:dyDescent="0.25">
      <c r="A237" s="35" t="s">
        <v>77</v>
      </c>
      <c r="B237" s="62">
        <f t="shared" ref="B237:M237" si="153">100*(B171/B$173)</f>
        <v>91.069033613658306</v>
      </c>
      <c r="C237" s="62">
        <f t="shared" si="153"/>
        <v>90.173857652343955</v>
      </c>
      <c r="D237" s="62">
        <f t="shared" si="153"/>
        <v>90.994086960707563</v>
      </c>
      <c r="E237" s="62">
        <f t="shared" si="153"/>
        <v>91.664402260659301</v>
      </c>
      <c r="F237" s="62">
        <f t="shared" si="153"/>
        <v>92.041393041088938</v>
      </c>
      <c r="G237" s="62">
        <f t="shared" si="153"/>
        <v>92.241897224650657</v>
      </c>
      <c r="H237" s="62">
        <f t="shared" si="153"/>
        <v>92.296207385155853</v>
      </c>
      <c r="I237" s="62">
        <f t="shared" si="153"/>
        <v>92.45579655320023</v>
      </c>
      <c r="J237" s="62">
        <f t="shared" si="153"/>
        <v>93.046170561131618</v>
      </c>
      <c r="K237" s="62">
        <f t="shared" si="153"/>
        <v>92.843046667503501</v>
      </c>
      <c r="L237" s="62">
        <f t="shared" si="153"/>
        <v>92.924404185579291</v>
      </c>
      <c r="M237" s="42">
        <f t="shared" si="153"/>
        <v>93.014905938876694</v>
      </c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s="9" customFormat="1" ht="18" customHeight="1" x14ac:dyDescent="0.25">
      <c r="A238" s="37" t="s">
        <v>78</v>
      </c>
      <c r="B238" s="59">
        <f t="shared" ref="B238:M238" si="154">100*(B172/B$173)</f>
        <v>8.9309663863417086</v>
      </c>
      <c r="C238" s="59">
        <f t="shared" si="154"/>
        <v>9.8261423476560328</v>
      </c>
      <c r="D238" s="59">
        <f t="shared" si="154"/>
        <v>9.0059130392924214</v>
      </c>
      <c r="E238" s="59">
        <f t="shared" si="154"/>
        <v>8.3355977393406882</v>
      </c>
      <c r="F238" s="59">
        <f t="shared" si="154"/>
        <v>7.9586069589110613</v>
      </c>
      <c r="G238" s="59">
        <f t="shared" si="154"/>
        <v>7.7581027753493359</v>
      </c>
      <c r="H238" s="59">
        <f t="shared" si="154"/>
        <v>7.7037926148441347</v>
      </c>
      <c r="I238" s="63">
        <f t="shared" si="154"/>
        <v>7.5442034467997674</v>
      </c>
      <c r="J238" s="63">
        <f t="shared" si="154"/>
        <v>6.9538294388683859</v>
      </c>
      <c r="K238" s="63">
        <f t="shared" si="154"/>
        <v>7.1569533324964834</v>
      </c>
      <c r="L238" s="63">
        <f t="shared" si="154"/>
        <v>7.0755958144206987</v>
      </c>
      <c r="M238" s="18">
        <f t="shared" si="154"/>
        <v>6.9850940611233119</v>
      </c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s="9" customFormat="1" ht="18" customHeight="1" x14ac:dyDescent="0.25">
      <c r="A239" s="45" t="s">
        <v>79</v>
      </c>
      <c r="B239" s="64">
        <f t="shared" ref="B239:M239" si="155">100*(B173/B$173)</f>
        <v>100</v>
      </c>
      <c r="C239" s="64">
        <f t="shared" si="155"/>
        <v>100</v>
      </c>
      <c r="D239" s="64">
        <f t="shared" si="155"/>
        <v>100</v>
      </c>
      <c r="E239" s="64">
        <f t="shared" si="155"/>
        <v>100</v>
      </c>
      <c r="F239" s="64">
        <f t="shared" si="155"/>
        <v>100</v>
      </c>
      <c r="G239" s="64">
        <f t="shared" si="155"/>
        <v>100</v>
      </c>
      <c r="H239" s="64">
        <f t="shared" si="155"/>
        <v>100</v>
      </c>
      <c r="I239" s="64">
        <f t="shared" si="155"/>
        <v>100</v>
      </c>
      <c r="J239" s="64">
        <f t="shared" si="155"/>
        <v>100</v>
      </c>
      <c r="K239" s="64">
        <f t="shared" si="155"/>
        <v>100</v>
      </c>
      <c r="L239" s="64">
        <f t="shared" si="155"/>
        <v>100</v>
      </c>
      <c r="M239" s="47">
        <f t="shared" si="155"/>
        <v>100</v>
      </c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s="9" customFormat="1" ht="18" customHeight="1" x14ac:dyDescent="0.25">
      <c r="A240" s="1"/>
      <c r="B240" s="1"/>
      <c r="C240" s="1"/>
      <c r="D240" s="1"/>
      <c r="E240" s="1"/>
      <c r="F240" s="1"/>
      <c r="G240" s="1"/>
      <c r="H240" s="65"/>
      <c r="I240" s="65"/>
      <c r="J240" s="65"/>
      <c r="K240" s="65"/>
      <c r="L240" s="1"/>
      <c r="M240" s="1"/>
      <c r="N240" s="148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s="9" customFormat="1" ht="18" customHeight="1" x14ac:dyDescent="0.25">
      <c r="A241" s="156" t="s">
        <v>263</v>
      </c>
      <c r="B241" s="156"/>
      <c r="C241" s="156"/>
      <c r="D241" s="156"/>
      <c r="E241" s="156"/>
      <c r="F241" s="156"/>
      <c r="G241" s="156"/>
      <c r="H241" s="156"/>
      <c r="I241"/>
      <c r="J241"/>
      <c r="K241"/>
      <c r="L241"/>
      <c r="M241" s="1"/>
      <c r="N241" s="148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s="9" customFormat="1" ht="18" customHeight="1" x14ac:dyDescent="0.25">
      <c r="G242" s="66"/>
      <c r="H242" s="66"/>
      <c r="I242" s="66"/>
      <c r="J242" s="66"/>
      <c r="K242" s="66"/>
      <c r="M242" s="4" t="s">
        <v>81</v>
      </c>
      <c r="N242" s="146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s="9" customFormat="1" ht="18" customHeight="1" x14ac:dyDescent="0.25">
      <c r="A243" s="22" t="s">
        <v>83</v>
      </c>
      <c r="B243" s="67" t="s">
        <v>40</v>
      </c>
      <c r="C243" s="67" t="s">
        <v>41</v>
      </c>
      <c r="D243" s="67" t="s">
        <v>42</v>
      </c>
      <c r="E243" s="67" t="s">
        <v>43</v>
      </c>
      <c r="F243" s="67" t="s">
        <v>44</v>
      </c>
      <c r="G243" s="67" t="s">
        <v>45</v>
      </c>
      <c r="H243" s="67" t="s">
        <v>46</v>
      </c>
      <c r="I243" s="67" t="s">
        <v>47</v>
      </c>
      <c r="J243" s="67" t="s">
        <v>48</v>
      </c>
      <c r="K243" s="67" t="s">
        <v>49</v>
      </c>
      <c r="L243" s="67" t="s">
        <v>50</v>
      </c>
      <c r="M243" s="17">
        <v>2023</v>
      </c>
      <c r="N243" s="146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2" s="9" customFormat="1" ht="18" customHeight="1" x14ac:dyDescent="0.25">
      <c r="A244" s="4" t="s">
        <v>84</v>
      </c>
      <c r="B244" s="163">
        <f t="shared" ref="B244:K244" si="156">B245+B249+B253-B256+B259</f>
        <v>62318659.036803916</v>
      </c>
      <c r="C244" s="163">
        <f t="shared" si="156"/>
        <v>72977199.824193403</v>
      </c>
      <c r="D244" s="163">
        <f t="shared" si="156"/>
        <v>82603387.740702763</v>
      </c>
      <c r="E244" s="163">
        <f t="shared" si="156"/>
        <v>94349315.563715324</v>
      </c>
      <c r="F244" s="163">
        <f t="shared" si="156"/>
        <v>108362324.28951599</v>
      </c>
      <c r="G244" s="163">
        <f t="shared" si="156"/>
        <v>118742132.82499541</v>
      </c>
      <c r="H244" s="163">
        <f t="shared" si="156"/>
        <v>123997772.37288593</v>
      </c>
      <c r="I244" s="163">
        <f t="shared" si="156"/>
        <v>134540193.9038831</v>
      </c>
      <c r="J244" s="163">
        <f>J245+J249+J253-J256+J259</f>
        <v>145384353.31537086</v>
      </c>
      <c r="K244" s="163">
        <f t="shared" si="156"/>
        <v>156167137.11860129</v>
      </c>
      <c r="L244" s="163">
        <f>L245+L249+L253-L256+L259</f>
        <v>170820032.38642052</v>
      </c>
      <c r="M244" s="25">
        <f>M245+M249+M253-M256+M259</f>
        <v>188788051.80027702</v>
      </c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2" s="9" customFormat="1" ht="18" customHeight="1" x14ac:dyDescent="0.25">
      <c r="A245" s="68" t="s">
        <v>85</v>
      </c>
      <c r="B245" s="163">
        <f t="shared" ref="B245:L245" si="157">B246+B247+B248</f>
        <v>48841250.000201352</v>
      </c>
      <c r="C245" s="163">
        <f t="shared" si="157"/>
        <v>56171499.339333512</v>
      </c>
      <c r="D245" s="163">
        <f t="shared" si="157"/>
        <v>62297763.73404365</v>
      </c>
      <c r="E245" s="163">
        <f t="shared" si="157"/>
        <v>69619572.409442842</v>
      </c>
      <c r="F245" s="163">
        <f t="shared" si="157"/>
        <v>74761714.520021975</v>
      </c>
      <c r="G245" s="163">
        <f t="shared" si="157"/>
        <v>81207108.165130451</v>
      </c>
      <c r="H245" s="163">
        <f t="shared" si="157"/>
        <v>87527611.216582507</v>
      </c>
      <c r="I245" s="163">
        <f t="shared" si="157"/>
        <v>92439966.019389614</v>
      </c>
      <c r="J245" s="163">
        <f t="shared" si="157"/>
        <v>100179731.55970518</v>
      </c>
      <c r="K245" s="163">
        <f t="shared" si="157"/>
        <v>107062881.61859067</v>
      </c>
      <c r="L245" s="163">
        <f t="shared" si="157"/>
        <v>115880862.1124917</v>
      </c>
      <c r="M245" s="25">
        <f>M246+M247+M248</f>
        <v>124053492.11288172</v>
      </c>
      <c r="N245" s="147"/>
      <c r="O245" s="1"/>
      <c r="P245" s="14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2" s="9" customFormat="1" ht="18" customHeight="1" x14ac:dyDescent="0.25">
      <c r="A246" s="69" t="s">
        <v>86</v>
      </c>
      <c r="B246" s="164">
        <f>'[4]GDP EXP CU'!B7</f>
        <v>6497974.9880521651</v>
      </c>
      <c r="C246" s="164">
        <f>'[4]GDP EXP CU'!C7</f>
        <v>7330732.8696200065</v>
      </c>
      <c r="D246" s="164">
        <f>'[4]GDP EXP CU'!D7</f>
        <v>8151129.9410960954</v>
      </c>
      <c r="E246" s="164">
        <f>'[4]GDP EXP CU'!E7</f>
        <v>9366334.4342132248</v>
      </c>
      <c r="F246" s="164">
        <f>'[4]GDP EXP CU'!F7</f>
        <v>9824676.5947900116</v>
      </c>
      <c r="G246" s="164">
        <f>'[2]GDP Expenditure CU'!O5</f>
        <v>10097156.13342472</v>
      </c>
      <c r="H246" s="164">
        <f>'[2]GDP Expenditure CU'!P5</f>
        <v>10468313.421584642</v>
      </c>
      <c r="I246" s="164">
        <f>'[2]GDP Expenditure CU'!Q5</f>
        <v>10864652.030092843</v>
      </c>
      <c r="J246" s="164">
        <f>'[2]GDP Expenditure CU'!R5</f>
        <v>11263616.812026042</v>
      </c>
      <c r="K246" s="164">
        <f>'[2]GDP Expenditure CU'!S5</f>
        <v>11862429.899676494</v>
      </c>
      <c r="L246" s="164">
        <f>'[2]GDP Expenditure CU'!T5</f>
        <v>12455979.345264871</v>
      </c>
      <c r="M246" s="7">
        <f>'[2]GDP Expenditure CU'!U5</f>
        <v>13031657.303477999</v>
      </c>
      <c r="N246" s="145"/>
      <c r="O246" s="1"/>
      <c r="P246" s="14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2" s="9" customFormat="1" ht="18" customHeight="1" x14ac:dyDescent="0.25">
      <c r="A247" s="69" t="s">
        <v>87</v>
      </c>
      <c r="B247" s="164">
        <v>42196070.147380866</v>
      </c>
      <c r="C247" s="164">
        <v>48675221.068043761</v>
      </c>
      <c r="D247" s="164">
        <v>53954462.571492977</v>
      </c>
      <c r="E247" s="164">
        <v>60047089.418577686</v>
      </c>
      <c r="F247" s="164">
        <v>64699505.478900954</v>
      </c>
      <c r="G247" s="164">
        <f>'[2]GDP Expenditure CU'!O6</f>
        <v>70844172.200248376</v>
      </c>
      <c r="H247" s="164">
        <f>'[2]GDP Expenditure CU'!P6</f>
        <v>76759563.695487648</v>
      </c>
      <c r="I247" s="164">
        <f>'[2]GDP Expenditure CU'!Q6</f>
        <v>81252020.824712858</v>
      </c>
      <c r="J247" s="164">
        <f>'[2]GDP Expenditure CU'!R6</f>
        <v>88581903.042406335</v>
      </c>
      <c r="K247" s="164">
        <f>'[2]GDP Expenditure CU'!S6</f>
        <v>94824442.781483784</v>
      </c>
      <c r="L247" s="164">
        <f>'[2]GDP Expenditure CU'!T6</f>
        <v>103000650.1366955</v>
      </c>
      <c r="M247" s="7">
        <f>'[2]GDP Expenditure CU'!U6</f>
        <v>110544782.41417</v>
      </c>
      <c r="N247" s="71"/>
      <c r="O247" s="1"/>
      <c r="P247" s="14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2" s="9" customFormat="1" ht="18" customHeight="1" x14ac:dyDescent="0.25">
      <c r="A248" s="72" t="s">
        <v>88</v>
      </c>
      <c r="B248" s="164">
        <v>147204.86476831921</v>
      </c>
      <c r="C248" s="164">
        <v>165545.40166974877</v>
      </c>
      <c r="D248" s="164">
        <v>192171.22145457464</v>
      </c>
      <c r="E248" s="164">
        <v>206148.55665193757</v>
      </c>
      <c r="F248" s="164">
        <v>237532.4463310095</v>
      </c>
      <c r="G248" s="164">
        <f>'[2]GDP Expenditure CU'!O7</f>
        <v>265779.83145736787</v>
      </c>
      <c r="H248" s="164">
        <f>'[2]GDP Expenditure CU'!P7</f>
        <v>299734.09951022512</v>
      </c>
      <c r="I248" s="164">
        <f>'[2]GDP Expenditure CU'!Q7</f>
        <v>323293.16458390461</v>
      </c>
      <c r="J248" s="164">
        <f>'[2]GDP Expenditure CU'!R7</f>
        <v>334211.70527280227</v>
      </c>
      <c r="K248" s="164">
        <f>'[2]GDP Expenditure CU'!S7</f>
        <v>376008.93743039697</v>
      </c>
      <c r="L248" s="164">
        <f>'[2]GDP Expenditure CU'!T7</f>
        <v>424232.63053132425</v>
      </c>
      <c r="M248" s="7">
        <f>'[2]GDP Expenditure CU'!U7</f>
        <v>477052.39523372072</v>
      </c>
      <c r="N248" s="71"/>
      <c r="O248" s="1"/>
      <c r="P248" s="14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2" s="9" customFormat="1" ht="18" customHeight="1" x14ac:dyDescent="0.25">
      <c r="A249" s="73" t="s">
        <v>89</v>
      </c>
      <c r="B249" s="163">
        <f t="shared" ref="B249:K249" si="158">B250+B252+B251</f>
        <v>21714587.309920013</v>
      </c>
      <c r="C249" s="163">
        <f t="shared" si="158"/>
        <v>27344522.295215685</v>
      </c>
      <c r="D249" s="163">
        <f t="shared" si="158"/>
        <v>31103452.433915738</v>
      </c>
      <c r="E249" s="163">
        <f t="shared" si="158"/>
        <v>30907601.921777874</v>
      </c>
      <c r="F249" s="163">
        <f t="shared" si="158"/>
        <v>34865346.485541902</v>
      </c>
      <c r="G249" s="163">
        <f t="shared" si="158"/>
        <v>38417997.560737804</v>
      </c>
      <c r="H249" s="163">
        <f t="shared" si="158"/>
        <v>40639844.453746527</v>
      </c>
      <c r="I249" s="163">
        <f t="shared" si="158"/>
        <v>46103604.408300199</v>
      </c>
      <c r="J249" s="163">
        <f t="shared" si="158"/>
        <v>55949293.274512686</v>
      </c>
      <c r="K249" s="163">
        <f t="shared" si="158"/>
        <v>63708208.350152664</v>
      </c>
      <c r="L249" s="163">
        <f>L250+L252+L251</f>
        <v>67065805.780843526</v>
      </c>
      <c r="M249" s="75">
        <f>M250+M251+M252</f>
        <v>71248413.381312266</v>
      </c>
      <c r="N249" s="147"/>
      <c r="O249" s="1"/>
      <c r="P249" s="14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2" s="9" customFormat="1" ht="18" customHeight="1" x14ac:dyDescent="0.25">
      <c r="A250" s="72" t="s">
        <v>90</v>
      </c>
      <c r="B250" s="164">
        <v>20543461.185143899</v>
      </c>
      <c r="C250" s="164">
        <v>24780897.395280417</v>
      </c>
      <c r="D250" s="164">
        <v>27399832.17144252</v>
      </c>
      <c r="E250" s="164">
        <v>30070194.708251245</v>
      </c>
      <c r="F250" s="164">
        <v>35492827.712384678</v>
      </c>
      <c r="G250" s="164">
        <f>'[2]GDP Expenditure CU'!O9</f>
        <v>41748532.944451876</v>
      </c>
      <c r="H250" s="164">
        <f>'[2]GDP Expenditure CU'!P9</f>
        <v>41141961.634613179</v>
      </c>
      <c r="I250" s="164">
        <f>'[2]GDP Expenditure CU'!Q9</f>
        <v>50010814.474909768</v>
      </c>
      <c r="J250" s="164">
        <f>'[2]GDP Expenditure CU'!R9</f>
        <v>60119039.229408152</v>
      </c>
      <c r="K250" s="164">
        <f>'[2]GDP Expenditure CU'!S9</f>
        <v>67221822.629715413</v>
      </c>
      <c r="L250" s="164">
        <f>'[2]GDP Expenditure CU'!T9</f>
        <v>68247458.671389177</v>
      </c>
      <c r="M250" s="80">
        <f>'[2]GDP Expenditure CU'!U9</f>
        <v>74222050.299031794</v>
      </c>
      <c r="N250" s="8"/>
      <c r="O250" s="1"/>
      <c r="P250" s="14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2" s="9" customFormat="1" ht="18" customHeight="1" x14ac:dyDescent="0.25">
      <c r="A251" s="74" t="s">
        <v>91</v>
      </c>
      <c r="B251" s="164">
        <v>806020.59173242934</v>
      </c>
      <c r="C251" s="164">
        <v>766580.56396403327</v>
      </c>
      <c r="D251" s="164">
        <v>756477.41853637539</v>
      </c>
      <c r="E251" s="164">
        <v>903043.11416268675</v>
      </c>
      <c r="F251" s="164">
        <v>1105405.6112478054</v>
      </c>
      <c r="G251" s="164">
        <f>'[2]GDP Expenditure CU'!O10</f>
        <v>1006179.3933979878</v>
      </c>
      <c r="H251" s="164">
        <f>'[2]GDP Expenditure CU'!P10</f>
        <v>1215103.6149696303</v>
      </c>
      <c r="I251" s="164">
        <f>'[2]GDP Expenditure CU'!Q10</f>
        <v>1273336.9230482064</v>
      </c>
      <c r="J251" s="164">
        <f>'[2]GDP Expenditure CU'!R10</f>
        <v>1838290.1957034103</v>
      </c>
      <c r="K251" s="164">
        <f>'[2]GDP Expenditure CU'!S10</f>
        <v>1954172.8543262789</v>
      </c>
      <c r="L251" s="164">
        <f>'[2]GDP Expenditure CU'!T10</f>
        <v>1916890.780580746</v>
      </c>
      <c r="M251" s="7">
        <f>'[2]GDP Expenditure CU'!U10</f>
        <v>1981134.9310150992</v>
      </c>
      <c r="N251" s="8"/>
      <c r="O251" s="1"/>
      <c r="P251" s="14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2" s="9" customFormat="1" ht="18" customHeight="1" x14ac:dyDescent="0.25">
      <c r="A252" s="72" t="s">
        <v>92</v>
      </c>
      <c r="B252" s="164">
        <v>365105.53304368485</v>
      </c>
      <c r="C252" s="164">
        <v>1797044.3359712358</v>
      </c>
      <c r="D252" s="164">
        <v>2947142.8439368433</v>
      </c>
      <c r="E252" s="164">
        <v>-65635.900636056904</v>
      </c>
      <c r="F252" s="164">
        <v>-1732886.8380905872</v>
      </c>
      <c r="G252" s="164">
        <f>'[2]GDP Expenditure CU'!O11</f>
        <v>-4336714.7771120593</v>
      </c>
      <c r="H252" s="164">
        <f>'[2]GDP Expenditure CU'!P11</f>
        <v>-1717220.7958362855</v>
      </c>
      <c r="I252" s="164">
        <f>'[2]GDP Expenditure CU'!Q11</f>
        <v>-5180546.9896577736</v>
      </c>
      <c r="J252" s="164">
        <f>'[2]GDP Expenditure CU'!R11</f>
        <v>-6008036.150598879</v>
      </c>
      <c r="K252" s="164">
        <f>'[2]GDP Expenditure CU'!S11</f>
        <v>-5467787.1338890288</v>
      </c>
      <c r="L252" s="164">
        <f>'[2]GDP Expenditure CU'!T11</f>
        <v>-3098543.6711263917</v>
      </c>
      <c r="M252" s="7">
        <f>'[2]GDP Expenditure CU'!U11</f>
        <v>-4954771.8487346387</v>
      </c>
      <c r="N252" s="8"/>
      <c r="O252" s="1"/>
      <c r="P252" s="14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2" s="9" customFormat="1" ht="18" customHeight="1" x14ac:dyDescent="0.25">
      <c r="A253" s="68" t="s">
        <v>93</v>
      </c>
      <c r="B253" s="163">
        <f t="shared" ref="B253:K253" si="159">B254+B255</f>
        <v>13941974.447735267</v>
      </c>
      <c r="C253" s="163">
        <f t="shared" si="159"/>
        <v>13874574.107307479</v>
      </c>
      <c r="D253" s="163">
        <f t="shared" si="159"/>
        <v>14925779.142030761</v>
      </c>
      <c r="E253" s="163">
        <f t="shared" si="159"/>
        <v>16138366.809048884</v>
      </c>
      <c r="F253" s="163">
        <f t="shared" si="159"/>
        <v>17717212.557318628</v>
      </c>
      <c r="G253" s="163">
        <f t="shared" si="159"/>
        <v>18599163.960091814</v>
      </c>
      <c r="H253" s="167">
        <f t="shared" si="159"/>
        <v>18810171.96414993</v>
      </c>
      <c r="I253" s="163">
        <f t="shared" si="159"/>
        <v>22101293.07757568</v>
      </c>
      <c r="J253" s="163">
        <f t="shared" si="159"/>
        <v>19629077.923220709</v>
      </c>
      <c r="K253" s="163">
        <f t="shared" si="159"/>
        <v>22686817.37009763</v>
      </c>
      <c r="L253" s="163">
        <f>L254+L255</f>
        <v>27609311.544976175</v>
      </c>
      <c r="M253" s="75">
        <f>M254+M255</f>
        <v>32402976.400055226</v>
      </c>
      <c r="N253" s="153"/>
      <c r="O253" s="1"/>
      <c r="P253" s="14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2" s="9" customFormat="1" ht="18" customHeight="1" x14ac:dyDescent="0.25">
      <c r="A254" s="72" t="s">
        <v>94</v>
      </c>
      <c r="B254" s="164">
        <v>9256365.1000000034</v>
      </c>
      <c r="C254" s="164">
        <v>8403257.3999999966</v>
      </c>
      <c r="D254" s="164">
        <v>8441486.8000000026</v>
      </c>
      <c r="E254" s="164">
        <v>8708689.8510879073</v>
      </c>
      <c r="F254" s="164">
        <v>9177377.1265408918</v>
      </c>
      <c r="G254" s="164">
        <f>'[2]GDP Expenditure CU'!O13</f>
        <v>10057801.107945021</v>
      </c>
      <c r="H254" s="164">
        <f>'[2]GDP Expenditure CU'!P13</f>
        <v>9720088.1274812128</v>
      </c>
      <c r="I254" s="164">
        <f>'[2]GDP Expenditure CU'!Q13</f>
        <v>12305449.625052175</v>
      </c>
      <c r="J254" s="164">
        <f>'[2]GDP Expenditure CU'!R13</f>
        <v>14620150.634000901</v>
      </c>
      <c r="K254" s="164">
        <f>'[2]GDP Expenditure CU'!S13</f>
        <v>15523687.057492921</v>
      </c>
      <c r="L254" s="164">
        <f>'[2]GDP Expenditure CU'!T13</f>
        <v>16639962.697222402</v>
      </c>
      <c r="M254" s="164">
        <f>'[2]GDP Expenditure CU'!U13</f>
        <v>17380770.457732048</v>
      </c>
      <c r="N254" s="43"/>
      <c r="O254" s="1"/>
      <c r="P254" s="14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2" s="9" customFormat="1" ht="18" customHeight="1" x14ac:dyDescent="0.25">
      <c r="A255" s="72" t="s">
        <v>95</v>
      </c>
      <c r="B255" s="164">
        <v>4685609.3477352634</v>
      </c>
      <c r="C255" s="164">
        <v>5471316.7073074821</v>
      </c>
      <c r="D255" s="164">
        <v>6484292.342030758</v>
      </c>
      <c r="E255" s="164">
        <v>7429676.9579609754</v>
      </c>
      <c r="F255" s="164">
        <v>8539835.430777736</v>
      </c>
      <c r="G255" s="164">
        <f>'[2]GDP Expenditure CU'!O14</f>
        <v>8541362.8521467932</v>
      </c>
      <c r="H255" s="164">
        <f>'[2]GDP Expenditure CU'!P14</f>
        <v>9090083.8366687149</v>
      </c>
      <c r="I255" s="164">
        <f>'[2]GDP Expenditure CU'!Q14</f>
        <v>9795843.4525235053</v>
      </c>
      <c r="J255" s="164">
        <f>'[2]GDP Expenditure CU'!R14</f>
        <v>5008927.2892198078</v>
      </c>
      <c r="K255" s="164">
        <f>'[2]GDP Expenditure CU'!S14</f>
        <v>7163130.3126047086</v>
      </c>
      <c r="L255" s="164">
        <f>'[2]GDP Expenditure CU'!T14</f>
        <v>10969348.847753774</v>
      </c>
      <c r="M255" s="164">
        <f>'[2]GDP Expenditure CU'!U14</f>
        <v>15022205.942323178</v>
      </c>
      <c r="N255" s="8"/>
      <c r="O255" s="1"/>
      <c r="P255" s="14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2" s="9" customFormat="1" ht="18" customHeight="1" x14ac:dyDescent="0.25">
      <c r="A256" s="68" t="s">
        <v>96</v>
      </c>
      <c r="B256" s="163">
        <f t="shared" ref="B256:L256" si="160">B257+B258</f>
        <v>19940423.723881956</v>
      </c>
      <c r="C256" s="163">
        <f t="shared" si="160"/>
        <v>21614687.232931763</v>
      </c>
      <c r="D256" s="163">
        <f t="shared" si="160"/>
        <v>22539831.660499349</v>
      </c>
      <c r="E256" s="163">
        <f t="shared" si="160"/>
        <v>22316225.576554283</v>
      </c>
      <c r="F256" s="163">
        <f t="shared" si="160"/>
        <v>20665232.036045704</v>
      </c>
      <c r="G256" s="163">
        <f t="shared" si="160"/>
        <v>20719433.996915437</v>
      </c>
      <c r="H256" s="163">
        <f t="shared" si="160"/>
        <v>23653215.762385175</v>
      </c>
      <c r="I256" s="163">
        <f t="shared" si="160"/>
        <v>23806197.639535375</v>
      </c>
      <c r="J256" s="163">
        <f t="shared" si="160"/>
        <v>20992736.838143766</v>
      </c>
      <c r="K256" s="163">
        <f t="shared" si="160"/>
        <v>26675719.548648231</v>
      </c>
      <c r="L256" s="163">
        <f t="shared" si="160"/>
        <v>38409636.581127532</v>
      </c>
      <c r="M256" s="25">
        <f>M257+M258</f>
        <v>38350921.658180937</v>
      </c>
      <c r="N256" s="75"/>
      <c r="O256" s="1"/>
      <c r="P256" s="14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2" s="9" customFormat="1" ht="18" customHeight="1" x14ac:dyDescent="0.25">
      <c r="A257" s="72" t="s">
        <v>97</v>
      </c>
      <c r="B257" s="164">
        <v>16227331.756999999</v>
      </c>
      <c r="C257" s="164">
        <v>17628318.708000004</v>
      </c>
      <c r="D257" s="164">
        <v>18054008.335999999</v>
      </c>
      <c r="E257" s="164">
        <v>16955418.675483305</v>
      </c>
      <c r="F257" s="164">
        <f>'[5]GDP EXP CU'!G18</f>
        <v>15602694.143959664</v>
      </c>
      <c r="G257" s="164">
        <f>'[2]GDP Expenditure CU'!O16</f>
        <v>16257686.026627582</v>
      </c>
      <c r="H257" s="164">
        <f>'[2]GDP Expenditure CU'!P16</f>
        <v>19294814.563597124</v>
      </c>
      <c r="I257" s="164">
        <f>'[2]GDP Expenditure CU'!Q16</f>
        <v>19713652.641506132</v>
      </c>
      <c r="J257" s="164">
        <f>'[2]GDP Expenditure CU'!R16</f>
        <v>17967329.077685222</v>
      </c>
      <c r="K257" s="164">
        <f>'[2]GDP Expenditure CU'!S16</f>
        <v>22983447.192298464</v>
      </c>
      <c r="L257" s="164">
        <f>'[2]GDP Expenditure CU'!T16</f>
        <v>32730313.466535337</v>
      </c>
      <c r="M257" s="7">
        <f>'[2]GDP Expenditure CU'!U16</f>
        <v>32795993.223521102</v>
      </c>
      <c r="N257" s="71"/>
      <c r="O257" s="1"/>
      <c r="P257" s="14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2" s="9" customFormat="1" ht="18" customHeight="1" x14ac:dyDescent="0.25">
      <c r="A258" s="72" t="s">
        <v>98</v>
      </c>
      <c r="B258" s="164">
        <v>3713091.9668819578</v>
      </c>
      <c r="C258" s="164">
        <v>3986368.5249317568</v>
      </c>
      <c r="D258" s="164">
        <v>4485823.3244993482</v>
      </c>
      <c r="E258" s="164">
        <v>5360806.9010709804</v>
      </c>
      <c r="F258" s="164">
        <f>'[5]GDP EXP CU'!G19</f>
        <v>5062537.8920860393</v>
      </c>
      <c r="G258" s="164">
        <f>'[2]GDP Expenditure CU'!O17</f>
        <v>4461747.9702878566</v>
      </c>
      <c r="H258" s="164">
        <f>'[2]GDP Expenditure CU'!P17</f>
        <v>4358401.1987880524</v>
      </c>
      <c r="I258" s="164">
        <f>'[2]GDP Expenditure CU'!Q17</f>
        <v>4092544.9980292437</v>
      </c>
      <c r="J258" s="164">
        <f>'[2]GDP Expenditure CU'!R17</f>
        <v>3025407.7604585444</v>
      </c>
      <c r="K258" s="164">
        <f>'[2]GDP Expenditure CU'!S17</f>
        <v>3692272.3563497644</v>
      </c>
      <c r="L258" s="164">
        <f>'[2]GDP Expenditure CU'!T17</f>
        <v>5679323.1145921927</v>
      </c>
      <c r="M258" s="7">
        <f>'[2]GDP Expenditure CU'!U17</f>
        <v>5554928.4346598322</v>
      </c>
      <c r="N258" s="8"/>
      <c r="O258" s="1"/>
      <c r="P258" s="14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2" s="9" customFormat="1" ht="18" customHeight="1" x14ac:dyDescent="0.25">
      <c r="A259" s="77" t="s">
        <v>99</v>
      </c>
      <c r="B259" s="165">
        <v>-2238728.9971707463</v>
      </c>
      <c r="C259" s="165">
        <v>-2798708.6847315133</v>
      </c>
      <c r="D259" s="165">
        <v>-3183775.9087880403</v>
      </c>
      <c r="E259" s="165">
        <v>0</v>
      </c>
      <c r="F259" s="165">
        <f>'[5]GDP EXP CU'!G20</f>
        <v>1683282.7626791745</v>
      </c>
      <c r="G259" s="165">
        <f>'[2]GDP Expenditure CU'!O18</f>
        <v>1237297.1359507889</v>
      </c>
      <c r="H259" s="165">
        <f>'[2]GDP Expenditure CU'!P18</f>
        <v>673360.50079214573</v>
      </c>
      <c r="I259" s="165">
        <f>'[6]GDP EXP CU'!J20</f>
        <v>-2298471.9618470371</v>
      </c>
      <c r="J259" s="165">
        <f>'[6]GDP EXP CU'!K20</f>
        <v>-9381012.6039239764</v>
      </c>
      <c r="K259" s="165">
        <f>'[6]GDP EXP CU'!L20</f>
        <v>-10615050.671591431</v>
      </c>
      <c r="L259" s="165">
        <f>'[2]GDP Expenditure CU'!T18</f>
        <v>-1326310.4707633555</v>
      </c>
      <c r="M259" s="12">
        <f>'[6]GDP EXP CU'!N20</f>
        <v>-565908.43579122401</v>
      </c>
      <c r="N259" s="8"/>
      <c r="O259" s="1"/>
      <c r="P259" s="14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2" s="9" customFormat="1" ht="18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78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s="9" customFormat="1" ht="18" customHeight="1" x14ac:dyDescent="0.25">
      <c r="A261" s="156" t="s">
        <v>264</v>
      </c>
      <c r="B261" s="156"/>
      <c r="C261" s="156"/>
      <c r="D261" s="156"/>
      <c r="E261" s="156"/>
      <c r="F261" s="156"/>
      <c r="G261" s="156"/>
      <c r="H261" s="156"/>
      <c r="I261" s="7"/>
      <c r="J261" s="7"/>
      <c r="K261" s="7"/>
      <c r="L261" s="1"/>
      <c r="M261" s="4" t="s">
        <v>81</v>
      </c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8" customHeight="1" x14ac:dyDescent="0.25">
      <c r="A262" s="22" t="s">
        <v>83</v>
      </c>
      <c r="B262" s="67" t="s">
        <v>40</v>
      </c>
      <c r="C262" s="67" t="s">
        <v>41</v>
      </c>
      <c r="D262" s="67" t="s">
        <v>42</v>
      </c>
      <c r="E262" s="67" t="s">
        <v>43</v>
      </c>
      <c r="F262" s="67" t="s">
        <v>44</v>
      </c>
      <c r="G262" s="67" t="s">
        <v>45</v>
      </c>
      <c r="H262" s="79" t="s">
        <v>46</v>
      </c>
      <c r="I262" s="67" t="s">
        <v>47</v>
      </c>
      <c r="J262" s="67" t="s">
        <v>48</v>
      </c>
      <c r="K262" s="67" t="s">
        <v>49</v>
      </c>
      <c r="L262" s="67" t="s">
        <v>50</v>
      </c>
      <c r="M262" s="17">
        <v>2023</v>
      </c>
    </row>
    <row r="263" spans="1:32" ht="18" customHeight="1" x14ac:dyDescent="0.25">
      <c r="A263" s="28" t="s">
        <v>100</v>
      </c>
      <c r="B263" s="163">
        <f t="shared" ref="B263:K263" si="161">B264+B268+B272-B275+B278</f>
        <v>77979847.142103076</v>
      </c>
      <c r="C263" s="163">
        <f t="shared" si="161"/>
        <v>83268117.227265328</v>
      </c>
      <c r="D263" s="163">
        <f t="shared" si="161"/>
        <v>88874111.468139201</v>
      </c>
      <c r="E263" s="163">
        <f t="shared" si="161"/>
        <v>94349315.551944003</v>
      </c>
      <c r="F263" s="163">
        <f t="shared" si="161"/>
        <v>100828392.68141125</v>
      </c>
      <c r="G263" s="163">
        <f t="shared" si="161"/>
        <v>107611390.86179934</v>
      </c>
      <c r="H263" s="163">
        <f t="shared" si="161"/>
        <v>115174468.03741756</v>
      </c>
      <c r="I263" s="163">
        <f t="shared" si="161"/>
        <v>123139238.54879901</v>
      </c>
      <c r="J263" s="163">
        <f t="shared" si="161"/>
        <v>128723537.85817231</v>
      </c>
      <c r="K263" s="163">
        <f t="shared" si="161"/>
        <v>134951513.09654254</v>
      </c>
      <c r="L263" s="163">
        <f>L264+L268+L272-L275+L278</f>
        <v>141247192.85019729</v>
      </c>
      <c r="M263" s="25">
        <f>M264+M268+M272-M275+M278</f>
        <v>148399756.99370599</v>
      </c>
      <c r="N263" s="150"/>
      <c r="P263" s="76"/>
    </row>
    <row r="264" spans="1:32" ht="18" customHeight="1" x14ac:dyDescent="0.25">
      <c r="A264" s="68" t="s">
        <v>85</v>
      </c>
      <c r="B264" s="163">
        <f t="shared" ref="B264:L264" si="162">B265+B266+B267</f>
        <v>59307279.437834673</v>
      </c>
      <c r="C264" s="163">
        <f t="shared" si="162"/>
        <v>61881807.047759615</v>
      </c>
      <c r="D264" s="163">
        <f t="shared" si="162"/>
        <v>65250579.742405295</v>
      </c>
      <c r="E264" s="163">
        <f t="shared" si="162"/>
        <v>69619572.409442842</v>
      </c>
      <c r="F264" s="163">
        <f t="shared" si="162"/>
        <v>70594782.381932452</v>
      </c>
      <c r="G264" s="163">
        <f t="shared" si="162"/>
        <v>73249746.958103776</v>
      </c>
      <c r="H264" s="163">
        <f>'[6]GDP EXP KP'!I10</f>
        <v>77496083.156565949</v>
      </c>
      <c r="I264" s="163">
        <f>'[6]GDP EXP KP'!J10</f>
        <v>79584578.003149956</v>
      </c>
      <c r="J264" s="163">
        <f t="shared" si="162"/>
        <v>83532038.058357969</v>
      </c>
      <c r="K264" s="163">
        <f t="shared" si="162"/>
        <v>87480180.56154184</v>
      </c>
      <c r="L264" s="163">
        <f t="shared" si="162"/>
        <v>89503360.426421821</v>
      </c>
      <c r="M264" s="25">
        <f>M265+M266+M267</f>
        <v>91967299.140115961</v>
      </c>
      <c r="N264" s="150"/>
      <c r="P264" s="76"/>
      <c r="Q264" s="141"/>
    </row>
    <row r="265" spans="1:32" ht="18" customHeight="1" x14ac:dyDescent="0.25">
      <c r="A265" s="69" t="s">
        <v>86</v>
      </c>
      <c r="B265" s="164">
        <v>7770261.3605435994</v>
      </c>
      <c r="C265" s="164">
        <v>8058996.0376676181</v>
      </c>
      <c r="D265" s="164">
        <v>8548397.7786623854</v>
      </c>
      <c r="E265" s="164">
        <v>9366334.4342132248</v>
      </c>
      <c r="F265" s="164">
        <v>9667250.8511737026</v>
      </c>
      <c r="G265" s="164">
        <f>'[2]GDP Expenditure KP'!T5</f>
        <v>9771805.5598006118</v>
      </c>
      <c r="H265" s="164">
        <f>'[2]GDP Expenditure KP'!U5</f>
        <v>9965991.9659887999</v>
      </c>
      <c r="I265" s="164">
        <f>'[2]GDP Expenditure KP'!V5</f>
        <v>10196779.771991892</v>
      </c>
      <c r="J265" s="164">
        <f>'[2]GDP Expenditure KP'!W5</f>
        <v>10457020.852412561</v>
      </c>
      <c r="K265" s="164">
        <f>'[2]GDP Expenditure KP'!X5</f>
        <v>10804144.131751783</v>
      </c>
      <c r="L265" s="164">
        <f>'[2]GDP Expenditure KP'!Y5</f>
        <v>11149849.876902986</v>
      </c>
      <c r="M265" s="80">
        <f>'[2]GDP Expenditure KP'!Z5</f>
        <v>11479515.538537094</v>
      </c>
      <c r="N265" s="150"/>
      <c r="P265" s="76"/>
      <c r="Q265" s="141"/>
    </row>
    <row r="266" spans="1:32" ht="18" customHeight="1" x14ac:dyDescent="0.25">
      <c r="A266" s="69" t="s">
        <v>87</v>
      </c>
      <c r="B266" s="164">
        <v>51370797.965543203</v>
      </c>
      <c r="C266" s="164">
        <v>53641789.635287277</v>
      </c>
      <c r="D266" s="164">
        <v>56500910.911420494</v>
      </c>
      <c r="E266" s="164">
        <v>60047089.418577686</v>
      </c>
      <c r="F266" s="164">
        <v>60697765.795082659</v>
      </c>
      <c r="G266" s="164">
        <f>'[2]GDP Expenditure KP'!T6</f>
        <v>63227088.488830768</v>
      </c>
      <c r="H266" s="164">
        <f>'[6]GDP EXP KP'!I12</f>
        <v>67252169.334655508</v>
      </c>
      <c r="I266" s="164">
        <f>'[6]GDP EXP KP'!J12</f>
        <v>69096209.23565793</v>
      </c>
      <c r="J266" s="164">
        <f>'[2]GDP Expenditure KP'!W6</f>
        <v>72777412.150810882</v>
      </c>
      <c r="K266" s="164">
        <f>'[2]GDP Expenditure KP'!X6</f>
        <v>76351977.918580845</v>
      </c>
      <c r="L266" s="164">
        <f>'[2]GDP Expenditure KP'!Y6</f>
        <v>77997028.163876951</v>
      </c>
      <c r="M266" s="80">
        <f>'[2]GDP Expenditure KP'!Z6</f>
        <v>80099262.768878639</v>
      </c>
      <c r="N266" s="150"/>
      <c r="P266" s="76"/>
      <c r="Q266" s="141"/>
    </row>
    <row r="267" spans="1:32" ht="18" customHeight="1" x14ac:dyDescent="0.25">
      <c r="A267" s="72" t="s">
        <v>88</v>
      </c>
      <c r="B267" s="164">
        <v>166220.11174787028</v>
      </c>
      <c r="C267" s="164">
        <v>181021.37480471915</v>
      </c>
      <c r="D267" s="164">
        <v>201271.0523224184</v>
      </c>
      <c r="E267" s="164">
        <v>206148.55665193757</v>
      </c>
      <c r="F267" s="164">
        <v>229765.73567610219</v>
      </c>
      <c r="G267" s="164">
        <f>'[2]GDP Expenditure KP'!T7</f>
        <v>250852.9094723977</v>
      </c>
      <c r="H267" s="164">
        <f>'[2]GDP Expenditure KP'!U7</f>
        <v>277921.855921635</v>
      </c>
      <c r="I267" s="164">
        <f>'[2]GDP Expenditure KP'!V7</f>
        <v>291588.99550013273</v>
      </c>
      <c r="J267" s="164">
        <f>'[2]GDP Expenditure KP'!W7</f>
        <v>297605.0551345225</v>
      </c>
      <c r="K267" s="164">
        <f>'[2]GDP Expenditure KP'!X7</f>
        <v>324058.51120921085</v>
      </c>
      <c r="L267" s="164">
        <f>'[2]GDP Expenditure KP'!Y7</f>
        <v>356482.38564188947</v>
      </c>
      <c r="M267" s="80">
        <f>'[2]GDP Expenditure KP'!Z7</f>
        <v>388520.83270021592</v>
      </c>
      <c r="N267" s="150"/>
      <c r="P267" s="76"/>
      <c r="Q267" s="141"/>
    </row>
    <row r="268" spans="1:32" ht="18" customHeight="1" x14ac:dyDescent="0.25">
      <c r="A268" s="73" t="s">
        <v>89</v>
      </c>
      <c r="B268" s="163">
        <f t="shared" ref="B268:L268" si="163">B269+B271+B270</f>
        <v>23424588.249767933</v>
      </c>
      <c r="C268" s="163">
        <f t="shared" si="163"/>
        <v>29019242.993854642</v>
      </c>
      <c r="D268" s="163">
        <f t="shared" si="163"/>
        <v>31803806.022439737</v>
      </c>
      <c r="E268" s="163">
        <f t="shared" si="163"/>
        <v>30907601.921777841</v>
      </c>
      <c r="F268" s="163">
        <f t="shared" si="163"/>
        <v>33795169.164123848</v>
      </c>
      <c r="G268" s="163">
        <f t="shared" si="163"/>
        <v>36324383.137588017</v>
      </c>
      <c r="H268" s="163">
        <f t="shared" si="163"/>
        <v>45155626.301365122</v>
      </c>
      <c r="I268" s="163">
        <f t="shared" si="163"/>
        <v>48650733.726332024</v>
      </c>
      <c r="J268" s="163">
        <f t="shared" si="163"/>
        <v>51210017.442725018</v>
      </c>
      <c r="K268" s="163">
        <f t="shared" si="163"/>
        <v>54636423.018799737</v>
      </c>
      <c r="L268" s="163">
        <f t="shared" si="163"/>
        <v>61112748.969886489</v>
      </c>
      <c r="M268" s="25">
        <f>M269+M270+M271</f>
        <v>62629847.065784797</v>
      </c>
      <c r="N268" s="150"/>
      <c r="P268" s="76"/>
      <c r="Q268" s="141"/>
    </row>
    <row r="269" spans="1:32" ht="18" customHeight="1" x14ac:dyDescent="0.25">
      <c r="A269" s="72" t="s">
        <v>90</v>
      </c>
      <c r="B269" s="164">
        <f>'[4]GDP EXP KP'!B17</f>
        <v>22298478.867274798</v>
      </c>
      <c r="C269" s="164">
        <f>'[4]GDP EXP KP'!C17</f>
        <v>26190461.029016417</v>
      </c>
      <c r="D269" s="164">
        <f>'[4]GDP EXP KP'!D17</f>
        <v>28081728.250502091</v>
      </c>
      <c r="E269" s="164">
        <f>'[4]GDP EXP KP'!E17</f>
        <v>30070194.708251245</v>
      </c>
      <c r="F269" s="164">
        <f>'[4]GDP EXP KP'!F17</f>
        <v>34878462.287466541</v>
      </c>
      <c r="G269" s="164">
        <f>'[2]GDP Expenditure KP'!T9</f>
        <v>39939171.190459497</v>
      </c>
      <c r="H269" s="164">
        <f>'[2]GDP Expenditure KP'!U9</f>
        <v>46824212.165182546</v>
      </c>
      <c r="I269" s="164">
        <f>'[2]GDP Expenditure KP'!V9</f>
        <v>53293525.995723575</v>
      </c>
      <c r="J269" s="164">
        <f>'[2]GDP Expenditure KP'!W9</f>
        <v>56436600.924789682</v>
      </c>
      <c r="K269" s="164">
        <f>'[2]GDP Expenditure KP'!X9</f>
        <v>58860659.519607916</v>
      </c>
      <c r="L269" s="164">
        <f>'[2]GDP Expenditure KP'!Y9</f>
        <v>63270605.173366323</v>
      </c>
      <c r="M269" s="80">
        <f>'[2]GDP Expenditure KP'!Z9</f>
        <v>66300057.19380296</v>
      </c>
      <c r="N269" s="150"/>
      <c r="P269" s="76"/>
      <c r="Q269" s="141"/>
    </row>
    <row r="270" spans="1:32" ht="18" customHeight="1" x14ac:dyDescent="0.25">
      <c r="A270" s="74" t="s">
        <v>91</v>
      </c>
      <c r="B270" s="164">
        <v>769673.95054049452</v>
      </c>
      <c r="C270" s="164">
        <v>775566.1003518505</v>
      </c>
      <c r="D270" s="164">
        <v>820886.45389142842</v>
      </c>
      <c r="E270" s="164">
        <v>903043.11416268675</v>
      </c>
      <c r="F270" s="164">
        <v>902490.12854342069</v>
      </c>
      <c r="G270" s="164">
        <f>'[2]GDP Expenditure KP'!T10</f>
        <v>858566.05549917975</v>
      </c>
      <c r="H270" s="164">
        <f>'[2]GDP Expenditure KP'!U10</f>
        <v>776123.00371501059</v>
      </c>
      <c r="I270" s="164">
        <f>'[2]GDP Expenditure KP'!V10</f>
        <v>925034.45253631251</v>
      </c>
      <c r="J270" s="164">
        <f>'[2]GDP Expenditure KP'!W10</f>
        <v>1096591.4327349451</v>
      </c>
      <c r="K270" s="164">
        <f>'[2]GDP Expenditure KP'!X10</f>
        <v>1161299.4740831677</v>
      </c>
      <c r="L270" s="164">
        <f>'[2]GDP Expenditure KP'!Y10</f>
        <v>1043459.4168387668</v>
      </c>
      <c r="M270" s="80">
        <f>'[2]GDP Expenditure KP'!Z10</f>
        <v>1011385.2295549817</v>
      </c>
      <c r="N270" s="150"/>
      <c r="P270" s="76"/>
      <c r="Q270" s="141"/>
    </row>
    <row r="271" spans="1:32" ht="18" customHeight="1" x14ac:dyDescent="0.25">
      <c r="A271" s="72" t="s">
        <v>92</v>
      </c>
      <c r="B271" s="164">
        <v>356435.43195263925</v>
      </c>
      <c r="C271" s="164">
        <v>2053215.8644863751</v>
      </c>
      <c r="D271" s="164">
        <v>2901191.3180462141</v>
      </c>
      <c r="E271" s="164">
        <v>-65635.900636090082</v>
      </c>
      <c r="F271" s="164">
        <v>-1985783.2518861119</v>
      </c>
      <c r="G271" s="164">
        <f>'[2]GDP Expenditure KP'!T11</f>
        <v>-4473354.1083706627</v>
      </c>
      <c r="H271" s="164">
        <f>'[2]GDP Expenditure KP'!U11</f>
        <v>-2444708.8675324307</v>
      </c>
      <c r="I271" s="164">
        <f>'[2]GDP Expenditure KP'!V11</f>
        <v>-5567826.7219278673</v>
      </c>
      <c r="J271" s="164">
        <f>'[2]GDP Expenditure KP'!W11</f>
        <v>-6323174.9147996083</v>
      </c>
      <c r="K271" s="164">
        <f>'[2]GDP Expenditure KP'!X11</f>
        <v>-5385535.9748913487</v>
      </c>
      <c r="L271" s="164">
        <f>'[2]GDP Expenditure KP'!Y11</f>
        <v>-3201315.6203186014</v>
      </c>
      <c r="M271" s="80">
        <f>'[2]GDP Expenditure KP'!Z11</f>
        <v>-4681595.3575731516</v>
      </c>
      <c r="N271" s="150"/>
      <c r="P271" s="76"/>
      <c r="Q271" s="141"/>
    </row>
    <row r="272" spans="1:32" ht="18" customHeight="1" x14ac:dyDescent="0.25">
      <c r="A272" s="68" t="s">
        <v>93</v>
      </c>
      <c r="B272" s="163">
        <f t="shared" ref="B272:L272" si="164">B273+B274</f>
        <v>15183222.237104222</v>
      </c>
      <c r="C272" s="163">
        <f t="shared" si="164"/>
        <v>14674503.355196981</v>
      </c>
      <c r="D272" s="163">
        <f t="shared" si="164"/>
        <v>15923654.179009451</v>
      </c>
      <c r="E272" s="163">
        <f t="shared" si="164"/>
        <v>16138366.765428547</v>
      </c>
      <c r="F272" s="163">
        <f t="shared" si="164"/>
        <v>16137712.526434574</v>
      </c>
      <c r="G272" s="163">
        <f t="shared" si="164"/>
        <v>16149030.631994218</v>
      </c>
      <c r="H272" s="163">
        <f>'[6]GDP EXP KP'!I18</f>
        <v>15273478.56458139</v>
      </c>
      <c r="I272" s="163">
        <f t="shared" si="164"/>
        <v>18015711.717602812</v>
      </c>
      <c r="J272" s="163">
        <f t="shared" si="164"/>
        <v>14958601.983007232</v>
      </c>
      <c r="K272" s="163">
        <f t="shared" si="164"/>
        <v>17301312.435770102</v>
      </c>
      <c r="L272" s="163">
        <f t="shared" si="164"/>
        <v>20307687.698836446</v>
      </c>
      <c r="M272" s="25">
        <f>M273+M274</f>
        <v>22703984.113753382</v>
      </c>
      <c r="N272" s="150"/>
      <c r="P272" s="76"/>
      <c r="Q272" s="141"/>
    </row>
    <row r="273" spans="1:17" ht="18" customHeight="1" x14ac:dyDescent="0.25">
      <c r="A273" s="72" t="s">
        <v>94</v>
      </c>
      <c r="B273" s="164">
        <v>9657331.5812319648</v>
      </c>
      <c r="C273" s="164">
        <v>8406652.3701963127</v>
      </c>
      <c r="D273" s="164">
        <v>8815464.9788196106</v>
      </c>
      <c r="E273" s="164">
        <v>8708689.8074675705</v>
      </c>
      <c r="F273" s="164">
        <v>8060826.2586242687</v>
      </c>
      <c r="G273" s="164">
        <f>'[2]GDP Expenditure KP'!T13</f>
        <v>8796689.3375694994</v>
      </c>
      <c r="H273" s="164">
        <f>'[2]GDP Expenditure KP'!U13</f>
        <v>7559698.0737003619</v>
      </c>
      <c r="I273" s="164">
        <f>'[2]GDP Expenditure KP'!V13</f>
        <v>9941743.8101824708</v>
      </c>
      <c r="J273" s="164">
        <f>'[2]GDP Expenditure KP'!W13</f>
        <v>10400109.024578502</v>
      </c>
      <c r="K273" s="164">
        <f>'[2]GDP Expenditure KP'!X13</f>
        <v>11030298.965541756</v>
      </c>
      <c r="L273" s="164">
        <f>'[2]GDP Expenditure KP'!Y13</f>
        <v>11055648.272525154</v>
      </c>
      <c r="M273" s="80">
        <f>'[2]GDP Expenditure KP'!Z13</f>
        <v>10787775.574883923</v>
      </c>
      <c r="N273" s="150"/>
      <c r="P273" s="76"/>
      <c r="Q273" s="141"/>
    </row>
    <row r="274" spans="1:17" ht="18" customHeight="1" x14ac:dyDescent="0.25">
      <c r="A274" s="72" t="s">
        <v>95</v>
      </c>
      <c r="B274" s="164">
        <v>5525890.6558722584</v>
      </c>
      <c r="C274" s="164">
        <v>6267850.9850006681</v>
      </c>
      <c r="D274" s="164">
        <v>7108189.20018984</v>
      </c>
      <c r="E274" s="164">
        <v>7429676.9579609754</v>
      </c>
      <c r="F274" s="164">
        <v>8076886.2678103056</v>
      </c>
      <c r="G274" s="164">
        <f>'[2]GDP Expenditure KP'!T14</f>
        <v>7352341.2944247182</v>
      </c>
      <c r="H274" s="164">
        <f>'[6]GDP EXP KP'!I20</f>
        <v>7713780.4908810286</v>
      </c>
      <c r="I274" s="164">
        <f>'[2]GDP Expenditure KP'!V14</f>
        <v>8073967.9074203428</v>
      </c>
      <c r="J274" s="164">
        <f>'[2]GDP Expenditure KP'!W14</f>
        <v>4558492.9584287293</v>
      </c>
      <c r="K274" s="164">
        <f>'[2]GDP Expenditure KP'!X14</f>
        <v>6271013.4702283442</v>
      </c>
      <c r="L274" s="164">
        <f>'[2]GDP Expenditure KP'!Y14</f>
        <v>9252039.4263112918</v>
      </c>
      <c r="M274" s="80">
        <f>'[2]GDP Expenditure KP'!Z14</f>
        <v>11916208.538869459</v>
      </c>
      <c r="N274" s="150"/>
      <c r="P274" s="76"/>
      <c r="Q274" s="141"/>
    </row>
    <row r="275" spans="1:17" ht="18" customHeight="1" x14ac:dyDescent="0.25">
      <c r="A275" s="68" t="s">
        <v>96</v>
      </c>
      <c r="B275" s="163">
        <f t="shared" ref="B275:L275" si="165">B276+B277</f>
        <v>20548433.852809429</v>
      </c>
      <c r="C275" s="163">
        <f t="shared" si="165"/>
        <v>22796324.794008791</v>
      </c>
      <c r="D275" s="163">
        <f t="shared" si="165"/>
        <v>23545813.143577762</v>
      </c>
      <c r="E275" s="163">
        <f t="shared" si="165"/>
        <v>22316225.576302208</v>
      </c>
      <c r="F275" s="163">
        <f t="shared" si="165"/>
        <v>20331252.118733484</v>
      </c>
      <c r="G275" s="163">
        <f t="shared" si="165"/>
        <v>17857217.388699483</v>
      </c>
      <c r="H275" s="163">
        <f>'[6]GDP EXP KP'!I21</f>
        <v>22569279.117477637</v>
      </c>
      <c r="I275" s="163">
        <f t="shared" si="165"/>
        <v>21717640.503988989</v>
      </c>
      <c r="J275" s="163">
        <f t="shared" si="165"/>
        <v>19867913.079153389</v>
      </c>
      <c r="K275" s="163">
        <f t="shared" si="165"/>
        <v>24412030.064993776</v>
      </c>
      <c r="L275" s="163">
        <f t="shared" si="165"/>
        <v>32068975.071189765</v>
      </c>
      <c r="M275" s="25">
        <f>M276+M277</f>
        <v>30664706.685055166</v>
      </c>
      <c r="N275" s="150"/>
      <c r="P275" s="76"/>
      <c r="Q275" s="141"/>
    </row>
    <row r="276" spans="1:17" ht="18" customHeight="1" x14ac:dyDescent="0.25">
      <c r="A276" s="72" t="s">
        <v>97</v>
      </c>
      <c r="B276" s="164">
        <v>15864267.043108532</v>
      </c>
      <c r="C276" s="164">
        <v>17946005.459364846</v>
      </c>
      <c r="D276" s="164">
        <v>18354816.016105361</v>
      </c>
      <c r="E276" s="164">
        <v>16955418.675231226</v>
      </c>
      <c r="F276" s="164">
        <v>15631116.065943414</v>
      </c>
      <c r="G276" s="164">
        <f>'[2]GDP Expenditure KP'!T16</f>
        <v>14322028.527206266</v>
      </c>
      <c r="H276" s="164">
        <f>'[6]GDP EXP KP'!$I$26</f>
        <v>19092549.169701699</v>
      </c>
      <c r="I276" s="164">
        <f>'[2]GDP Expenditure KP'!V16</f>
        <v>18560539.924820878</v>
      </c>
      <c r="J276" s="164">
        <f>'[2]GDP Expenditure KP'!W16</f>
        <v>17441129.837428372</v>
      </c>
      <c r="K276" s="164">
        <f>'[2]GDP Expenditure KP'!X16</f>
        <v>21500876.758472126</v>
      </c>
      <c r="L276" s="164">
        <f>'[2]GDP Expenditure KP'!Y16</f>
        <v>27899126.451562837</v>
      </c>
      <c r="M276" s="80">
        <f>'[2]GDP Expenditure KP'!Z16</f>
        <v>26674466.022882983</v>
      </c>
      <c r="N276" s="150"/>
      <c r="P276" s="76"/>
      <c r="Q276" s="141"/>
    </row>
    <row r="277" spans="1:17" ht="18" customHeight="1" x14ac:dyDescent="0.25">
      <c r="A277" s="72" t="s">
        <v>98</v>
      </c>
      <c r="B277" s="164">
        <v>4684166.8097008979</v>
      </c>
      <c r="C277" s="164">
        <v>4850319.334643946</v>
      </c>
      <c r="D277" s="164">
        <v>5190997.1274723988</v>
      </c>
      <c r="E277" s="164">
        <v>5360806.9010709804</v>
      </c>
      <c r="F277" s="164">
        <v>4700136.052790069</v>
      </c>
      <c r="G277" s="164">
        <f>'[2]GDP Expenditure KP'!T17</f>
        <v>3535188.8614932173</v>
      </c>
      <c r="H277" s="164">
        <f>'[2]GDP Expenditure KP'!U17</f>
        <v>3476729.9477759385</v>
      </c>
      <c r="I277" s="164">
        <f>'[2]GDP Expenditure KP'!V17</f>
        <v>3157100.5791681111</v>
      </c>
      <c r="J277" s="164">
        <f>'[2]GDP Expenditure KP'!W17</f>
        <v>2426783.2417250182</v>
      </c>
      <c r="K277" s="164">
        <f>'[2]GDP Expenditure KP'!X17</f>
        <v>2911153.3065216499</v>
      </c>
      <c r="L277" s="164">
        <f>'[2]GDP Expenditure KP'!Y17</f>
        <v>4169848.6196269272</v>
      </c>
      <c r="M277" s="80">
        <f>'[2]GDP Expenditure KP'!Z17</f>
        <v>3990240.6621721843</v>
      </c>
      <c r="N277" s="150"/>
      <c r="P277" s="76"/>
      <c r="Q277" s="141"/>
    </row>
    <row r="278" spans="1:17" ht="18" customHeight="1" x14ac:dyDescent="0.25">
      <c r="A278" s="77" t="s">
        <v>99</v>
      </c>
      <c r="B278" s="165">
        <v>613191.07020567358</v>
      </c>
      <c r="C278" s="165">
        <v>488888.62446287274</v>
      </c>
      <c r="D278" s="165">
        <v>-558115.33213752508</v>
      </c>
      <c r="E278" s="165">
        <v>3.1596973538398743E-2</v>
      </c>
      <c r="F278" s="165">
        <v>631980.72765386105</v>
      </c>
      <c r="G278" s="165">
        <f>'[2]GDP Expenditure KP'!T18</f>
        <v>-254552.47718718648</v>
      </c>
      <c r="H278" s="165">
        <f>'[6]GDP EXP KP'!I24</f>
        <v>-181440.86761726439</v>
      </c>
      <c r="I278" s="165">
        <f>'[6]GDP EXP KP'!J24</f>
        <v>-1394144.3942967951</v>
      </c>
      <c r="J278" s="165">
        <f>'[6]GDP EXP KP'!K24</f>
        <v>-1109206.5467645079</v>
      </c>
      <c r="K278" s="165">
        <f>'[6]GDP EXP KP'!L24</f>
        <v>-54372.854575365782</v>
      </c>
      <c r="L278" s="165">
        <f>'[2]GDP Expenditure KP'!Y18</f>
        <v>2392370.8262422979</v>
      </c>
      <c r="M278" s="166">
        <f>'[2]GDP Expenditure KP'!Z18</f>
        <v>1763333.3591070175</v>
      </c>
      <c r="N278" s="150"/>
      <c r="P278" s="76"/>
      <c r="Q278" s="141"/>
    </row>
    <row r="279" spans="1:17" ht="18" customHeight="1" x14ac:dyDescent="0.25">
      <c r="C279" s="81"/>
      <c r="D279" s="81"/>
      <c r="E279" s="81"/>
      <c r="F279" s="81"/>
      <c r="G279" s="81"/>
      <c r="H279" s="81"/>
      <c r="I279" s="81"/>
      <c r="J279" s="81"/>
      <c r="K279" s="81"/>
    </row>
    <row r="280" spans="1:17" ht="18" customHeight="1" x14ac:dyDescent="0.25">
      <c r="A280" s="157" t="s">
        <v>265</v>
      </c>
      <c r="B280" s="157"/>
      <c r="C280" s="157"/>
      <c r="D280" s="157"/>
      <c r="E280" s="157"/>
      <c r="F280" s="157"/>
      <c r="G280" s="157"/>
      <c r="H280" s="157"/>
      <c r="I280"/>
      <c r="J280"/>
      <c r="K280"/>
      <c r="L280"/>
      <c r="M280" s="4" t="s">
        <v>80</v>
      </c>
    </row>
    <row r="281" spans="1:17" ht="18" customHeight="1" x14ac:dyDescent="0.25">
      <c r="A281" s="82" t="s">
        <v>101</v>
      </c>
      <c r="B281" s="67" t="s">
        <v>40</v>
      </c>
      <c r="C281" s="67" t="s">
        <v>41</v>
      </c>
      <c r="D281" s="67" t="s">
        <v>42</v>
      </c>
      <c r="E281" s="67" t="s">
        <v>43</v>
      </c>
      <c r="F281" s="67" t="s">
        <v>44</v>
      </c>
      <c r="G281" s="67" t="s">
        <v>45</v>
      </c>
      <c r="H281" s="67" t="s">
        <v>46</v>
      </c>
      <c r="I281" s="67" t="s">
        <v>47</v>
      </c>
      <c r="J281" s="67" t="s">
        <v>48</v>
      </c>
      <c r="K281" s="67" t="s">
        <v>49</v>
      </c>
      <c r="L281" s="67" t="s">
        <v>50</v>
      </c>
      <c r="M281" s="17">
        <v>2023</v>
      </c>
    </row>
    <row r="282" spans="1:17" ht="18" customHeight="1" x14ac:dyDescent="0.25">
      <c r="A282" s="83" t="s">
        <v>102</v>
      </c>
      <c r="B282" s="83">
        <f t="shared" ref="B282:M297" si="166">100*B244/B263</f>
        <v>79.916364702844703</v>
      </c>
      <c r="C282" s="83">
        <f t="shared" si="166"/>
        <v>87.641227223878829</v>
      </c>
      <c r="D282" s="83">
        <f t="shared" si="166"/>
        <v>92.94426281866744</v>
      </c>
      <c r="E282" s="83">
        <f t="shared" si="166"/>
        <v>100.00000001247632</v>
      </c>
      <c r="F282" s="83">
        <f t="shared" si="166"/>
        <v>107.47203382673152</v>
      </c>
      <c r="G282" s="83">
        <f t="shared" si="166"/>
        <v>110.34346073780499</v>
      </c>
      <c r="H282" s="83">
        <f t="shared" si="166"/>
        <v>107.66081622586864</v>
      </c>
      <c r="I282" s="83">
        <f t="shared" si="166"/>
        <v>109.2585884803616</v>
      </c>
      <c r="J282" s="83">
        <f t="shared" si="166"/>
        <v>112.94309940079137</v>
      </c>
      <c r="K282" s="83">
        <f t="shared" si="166"/>
        <v>115.72092341556879</v>
      </c>
      <c r="L282" s="83">
        <f t="shared" si="166"/>
        <v>120.93693965839543</v>
      </c>
      <c r="M282" s="9">
        <f>100*M244/M263</f>
        <v>127.21587664613494</v>
      </c>
    </row>
    <row r="283" spans="1:17" ht="18" customHeight="1" x14ac:dyDescent="0.25">
      <c r="A283" s="68" t="s">
        <v>85</v>
      </c>
      <c r="B283" s="83">
        <f t="shared" si="166"/>
        <v>82.352875503919009</v>
      </c>
      <c r="C283" s="83">
        <f t="shared" si="166"/>
        <v>90.772235038290077</v>
      </c>
      <c r="D283" s="83">
        <f t="shared" si="166"/>
        <v>95.474651688891186</v>
      </c>
      <c r="E283" s="83">
        <f t="shared" si="166"/>
        <v>100</v>
      </c>
      <c r="F283" s="83">
        <f t="shared" si="166"/>
        <v>105.90260639312626</v>
      </c>
      <c r="G283" s="83">
        <f t="shared" si="166"/>
        <v>110.86332927754412</v>
      </c>
      <c r="H283" s="83">
        <f t="shared" si="166"/>
        <v>112.94456139125094</v>
      </c>
      <c r="I283" s="83">
        <f t="shared" si="166"/>
        <v>116.15311450885729</v>
      </c>
      <c r="J283" s="83">
        <f t="shared" si="166"/>
        <v>119.92971066947587</v>
      </c>
      <c r="K283" s="83">
        <f t="shared" si="166"/>
        <v>122.38530022611521</v>
      </c>
      <c r="L283" s="83">
        <f t="shared" si="166"/>
        <v>129.47096238666265</v>
      </c>
      <c r="M283" s="9">
        <f t="shared" si="166"/>
        <v>134.88869769229726</v>
      </c>
    </row>
    <row r="284" spans="1:17" ht="18" customHeight="1" x14ac:dyDescent="0.25">
      <c r="A284" s="69" t="s">
        <v>86</v>
      </c>
      <c r="B284" s="84">
        <f t="shared" si="166"/>
        <v>83.626208779128817</v>
      </c>
      <c r="C284" s="84">
        <f t="shared" si="166"/>
        <v>90.963351208466648</v>
      </c>
      <c r="D284" s="84">
        <f t="shared" si="166"/>
        <v>95.352721669575217</v>
      </c>
      <c r="E284" s="84">
        <f t="shared" si="166"/>
        <v>100</v>
      </c>
      <c r="F284" s="84">
        <f t="shared" si="166"/>
        <v>101.62844376379451</v>
      </c>
      <c r="G284" s="84">
        <f t="shared" si="166"/>
        <v>103.32948267986973</v>
      </c>
      <c r="H284" s="84">
        <f t="shared" si="166"/>
        <v>105.04035581515747</v>
      </c>
      <c r="I284" s="84">
        <f t="shared" si="166"/>
        <v>106.54983507573083</v>
      </c>
      <c r="J284" s="84">
        <f t="shared" si="166"/>
        <v>107.71343933418083</v>
      </c>
      <c r="K284" s="84">
        <f t="shared" si="166"/>
        <v>109.79518372783056</v>
      </c>
      <c r="L284" s="84">
        <f t="shared" si="166"/>
        <v>111.71432335665384</v>
      </c>
      <c r="M284" s="74">
        <f t="shared" si="166"/>
        <v>113.52096924064709</v>
      </c>
    </row>
    <row r="285" spans="1:17" ht="18" customHeight="1" x14ac:dyDescent="0.25">
      <c r="A285" s="69" t="s">
        <v>87</v>
      </c>
      <c r="B285" s="84">
        <f t="shared" si="166"/>
        <v>82.140188236288921</v>
      </c>
      <c r="C285" s="84">
        <f t="shared" si="166"/>
        <v>90.74123253341952</v>
      </c>
      <c r="D285" s="84">
        <f t="shared" si="166"/>
        <v>95.493084449700788</v>
      </c>
      <c r="E285" s="84">
        <f t="shared" si="166"/>
        <v>100</v>
      </c>
      <c r="F285" s="84">
        <f t="shared" si="166"/>
        <v>106.59289453474825</v>
      </c>
      <c r="G285" s="84">
        <f t="shared" si="166"/>
        <v>112.04718403689138</v>
      </c>
      <c r="H285" s="84">
        <f t="shared" si="166"/>
        <v>114.13693335827149</v>
      </c>
      <c r="I285" s="84">
        <f t="shared" si="166"/>
        <v>117.59258825270226</v>
      </c>
      <c r="J285" s="84">
        <f t="shared" si="166"/>
        <v>121.71620345450735</v>
      </c>
      <c r="K285" s="84">
        <f t="shared" si="166"/>
        <v>124.19382623276813</v>
      </c>
      <c r="L285" s="84">
        <f t="shared" si="166"/>
        <v>132.05714699832444</v>
      </c>
      <c r="M285" s="74">
        <f t="shared" si="166"/>
        <v>138.00973765905934</v>
      </c>
    </row>
    <row r="286" spans="1:17" ht="18" customHeight="1" x14ac:dyDescent="0.25">
      <c r="A286" s="72" t="s">
        <v>88</v>
      </c>
      <c r="B286" s="84">
        <f t="shared" si="166"/>
        <v>88.560200820708019</v>
      </c>
      <c r="C286" s="84">
        <f t="shared" si="166"/>
        <v>91.450748204920316</v>
      </c>
      <c r="D286" s="84">
        <f t="shared" si="166"/>
        <v>95.478817861365073</v>
      </c>
      <c r="E286" s="84">
        <f t="shared" si="166"/>
        <v>100.00000000000001</v>
      </c>
      <c r="F286" s="84">
        <f t="shared" si="166"/>
        <v>103.38027366528486</v>
      </c>
      <c r="G286" s="84">
        <f t="shared" si="166"/>
        <v>105.95046795206201</v>
      </c>
      <c r="H286" s="84">
        <f t="shared" si="166"/>
        <v>107.84833690616274</v>
      </c>
      <c r="I286" s="84">
        <f t="shared" si="166"/>
        <v>110.87289629342594</v>
      </c>
      <c r="J286" s="84">
        <f t="shared" si="166"/>
        <v>112.30041274726767</v>
      </c>
      <c r="K286" s="84">
        <f t="shared" si="166"/>
        <v>116.03118709252081</v>
      </c>
      <c r="L286" s="84">
        <f t="shared" si="166"/>
        <v>119.00521529764852</v>
      </c>
      <c r="M286" s="74">
        <f t="shared" si="166"/>
        <v>122.78682507658888</v>
      </c>
    </row>
    <row r="287" spans="1:17" ht="18" customHeight="1" x14ac:dyDescent="0.25">
      <c r="A287" s="73" t="s">
        <v>89</v>
      </c>
      <c r="B287" s="83">
        <f t="shared" si="166"/>
        <v>92.699974396071369</v>
      </c>
      <c r="C287" s="83">
        <f t="shared" si="166"/>
        <v>94.228930441108986</v>
      </c>
      <c r="D287" s="83">
        <f t="shared" si="166"/>
        <v>97.797893786580602</v>
      </c>
      <c r="E287" s="83">
        <f t="shared" si="166"/>
        <v>100.0000000000001</v>
      </c>
      <c r="F287" s="83">
        <f t="shared" si="166"/>
        <v>103.16665768477385</v>
      </c>
      <c r="G287" s="83">
        <f t="shared" si="166"/>
        <v>105.76366132693757</v>
      </c>
      <c r="H287" s="83">
        <f t="shared" si="166"/>
        <v>89.999514528974487</v>
      </c>
      <c r="I287" s="83">
        <f t="shared" si="166"/>
        <v>94.764458574541081</v>
      </c>
      <c r="J287" s="83">
        <f t="shared" si="166"/>
        <v>109.25458741951851</v>
      </c>
      <c r="K287" s="83">
        <f t="shared" si="166"/>
        <v>116.60391517254239</v>
      </c>
      <c r="L287" s="83">
        <f t="shared" si="166"/>
        <v>109.74110461614225</v>
      </c>
      <c r="M287" s="9">
        <f t="shared" si="166"/>
        <v>113.7611166549309</v>
      </c>
    </row>
    <row r="288" spans="1:17" ht="18" customHeight="1" x14ac:dyDescent="0.25">
      <c r="A288" s="72" t="s">
        <v>90</v>
      </c>
      <c r="B288" s="84">
        <f t="shared" si="166"/>
        <v>92.129428681762874</v>
      </c>
      <c r="C288" s="84">
        <f t="shared" si="166"/>
        <v>94.618026646517052</v>
      </c>
      <c r="D288" s="84">
        <f t="shared" si="166"/>
        <v>97.571744612807507</v>
      </c>
      <c r="E288" s="84">
        <f t="shared" si="166"/>
        <v>100</v>
      </c>
      <c r="F288" s="84">
        <f t="shared" si="166"/>
        <v>101.76144641886609</v>
      </c>
      <c r="G288" s="84">
        <f t="shared" si="166"/>
        <v>104.53029369428826</v>
      </c>
      <c r="H288" s="84">
        <f t="shared" si="166"/>
        <v>87.864717273781352</v>
      </c>
      <c r="I288" s="84">
        <f t="shared" si="166"/>
        <v>93.840318388621483</v>
      </c>
      <c r="J288" s="84">
        <f t="shared" si="166"/>
        <v>106.5249115720592</v>
      </c>
      <c r="K288" s="84">
        <f t="shared" si="166"/>
        <v>114.2050109161998</v>
      </c>
      <c r="L288" s="84">
        <f t="shared" si="166"/>
        <v>107.86598055192596</v>
      </c>
      <c r="M288" s="74">
        <f t="shared" si="166"/>
        <v>111.94869724180163</v>
      </c>
    </row>
    <row r="289" spans="1:22" ht="18" customHeight="1" x14ac:dyDescent="0.25">
      <c r="A289" s="74" t="s">
        <v>91</v>
      </c>
      <c r="B289" s="84">
        <f t="shared" si="166"/>
        <v>104.72234264475377</v>
      </c>
      <c r="C289" s="84">
        <f t="shared" si="166"/>
        <v>98.841422235481829</v>
      </c>
      <c r="D289" s="84">
        <f t="shared" si="166"/>
        <v>92.153721741938767</v>
      </c>
      <c r="E289" s="84">
        <f t="shared" si="166"/>
        <v>100</v>
      </c>
      <c r="F289" s="84">
        <f t="shared" si="166"/>
        <v>122.48395592225272</v>
      </c>
      <c r="G289" s="84">
        <f t="shared" si="166"/>
        <v>117.19300884927065</v>
      </c>
      <c r="H289" s="84">
        <f t="shared" si="166"/>
        <v>156.56070096536033</v>
      </c>
      <c r="I289" s="84">
        <f t="shared" si="166"/>
        <v>137.65291871636762</v>
      </c>
      <c r="J289" s="84">
        <f t="shared" si="166"/>
        <v>167.63674608679344</v>
      </c>
      <c r="K289" s="84">
        <f t="shared" si="166"/>
        <v>168.27466970731862</v>
      </c>
      <c r="L289" s="84">
        <f t="shared" si="166"/>
        <v>183.70535064872004</v>
      </c>
      <c r="M289" s="74">
        <f t="shared" si="166"/>
        <v>195.88331657629763</v>
      </c>
    </row>
    <row r="290" spans="1:22" ht="18" customHeight="1" x14ac:dyDescent="0.25">
      <c r="A290" s="72" t="s">
        <v>92</v>
      </c>
      <c r="B290" s="84">
        <f t="shared" si="166"/>
        <v>102.43244647243644</v>
      </c>
      <c r="C290" s="84">
        <f t="shared" si="166"/>
        <v>87.52340009903331</v>
      </c>
      <c r="D290" s="84">
        <f t="shared" si="166"/>
        <v>101.58388471676439</v>
      </c>
      <c r="E290" s="84">
        <f t="shared" si="166"/>
        <v>99.999999999949452</v>
      </c>
      <c r="F290" s="84">
        <f t="shared" si="166"/>
        <v>87.264651690695757</v>
      </c>
      <c r="G290" s="84">
        <f t="shared" si="166"/>
        <v>96.945483680737013</v>
      </c>
      <c r="H290" s="84">
        <f t="shared" si="166"/>
        <v>70.242343317123229</v>
      </c>
      <c r="I290" s="84">
        <f t="shared" si="166"/>
        <v>93.044328575369207</v>
      </c>
      <c r="J290" s="84">
        <f t="shared" si="166"/>
        <v>95.016130844915637</v>
      </c>
      <c r="K290" s="84">
        <f t="shared" si="166"/>
        <v>101.52726041346961</v>
      </c>
      <c r="L290" s="84">
        <f t="shared" si="166"/>
        <v>96.789696444176869</v>
      </c>
      <c r="M290" s="74">
        <f t="shared" si="166"/>
        <v>105.83511538902192</v>
      </c>
    </row>
    <row r="291" spans="1:22" ht="18" customHeight="1" x14ac:dyDescent="0.25">
      <c r="A291" s="68" t="s">
        <v>93</v>
      </c>
      <c r="B291" s="83">
        <f t="shared" si="166"/>
        <v>91.824872415187087</v>
      </c>
      <c r="C291" s="83">
        <f t="shared" si="166"/>
        <v>94.54884960310288</v>
      </c>
      <c r="D291" s="83">
        <f t="shared" si="166"/>
        <v>93.73337912415802</v>
      </c>
      <c r="E291" s="83">
        <f t="shared" si="166"/>
        <v>100.00000027028966</v>
      </c>
      <c r="F291" s="83">
        <f t="shared" si="166"/>
        <v>109.78763271620271</v>
      </c>
      <c r="G291" s="83">
        <f t="shared" si="166"/>
        <v>115.17201486535934</v>
      </c>
      <c r="H291" s="83">
        <f t="shared" si="166"/>
        <v>123.1557819956614</v>
      </c>
      <c r="I291" s="83">
        <f t="shared" si="166"/>
        <v>122.67787930898629</v>
      </c>
      <c r="J291" s="83">
        <f t="shared" si="166"/>
        <v>131.22267672820678</v>
      </c>
      <c r="K291" s="83">
        <f t="shared" si="166"/>
        <v>131.12772487243862</v>
      </c>
      <c r="L291" s="83">
        <f t="shared" si="166"/>
        <v>135.95497406904721</v>
      </c>
      <c r="M291" s="9">
        <f t="shared" si="166"/>
        <v>142.71934052502482</v>
      </c>
    </row>
    <row r="292" spans="1:22" ht="18" customHeight="1" x14ac:dyDescent="0.25">
      <c r="A292" s="72" t="s">
        <v>94</v>
      </c>
      <c r="B292" s="84">
        <f t="shared" si="166"/>
        <v>95.848061362921428</v>
      </c>
      <c r="C292" s="84">
        <f t="shared" si="166"/>
        <v>99.959615670461744</v>
      </c>
      <c r="D292" s="84">
        <f t="shared" si="166"/>
        <v>95.757703312098187</v>
      </c>
      <c r="E292" s="84">
        <f t="shared" si="166"/>
        <v>100.00000050088289</v>
      </c>
      <c r="F292" s="84">
        <f t="shared" si="166"/>
        <v>113.85156846324566</v>
      </c>
      <c r="G292" s="84">
        <f t="shared" si="166"/>
        <v>114.33620902115391</v>
      </c>
      <c r="H292" s="84">
        <f t="shared" si="166"/>
        <v>128.57772933150187</v>
      </c>
      <c r="I292" s="84">
        <f t="shared" si="166"/>
        <v>123.7755655345772</v>
      </c>
      <c r="J292" s="84">
        <f t="shared" si="166"/>
        <v>140.57689779452511</v>
      </c>
      <c r="K292" s="84">
        <f t="shared" si="166"/>
        <v>140.7367751861336</v>
      </c>
      <c r="L292" s="84">
        <f t="shared" si="166"/>
        <v>150.51096314790564</v>
      </c>
      <c r="M292" s="74">
        <f t="shared" si="166"/>
        <v>161.11542492780367</v>
      </c>
    </row>
    <row r="293" spans="1:22" ht="18" customHeight="1" x14ac:dyDescent="0.25">
      <c r="A293" s="72" t="s">
        <v>95</v>
      </c>
      <c r="B293" s="84">
        <f t="shared" si="166"/>
        <v>84.793739860848603</v>
      </c>
      <c r="C293" s="84">
        <f t="shared" si="166"/>
        <v>87.29174832651033</v>
      </c>
      <c r="D293" s="84">
        <f t="shared" si="166"/>
        <v>91.22284395381007</v>
      </c>
      <c r="E293" s="84">
        <f t="shared" si="166"/>
        <v>100</v>
      </c>
      <c r="F293" s="84">
        <f t="shared" si="166"/>
        <v>105.73177766303918</v>
      </c>
      <c r="G293" s="84">
        <f t="shared" si="166"/>
        <v>116.1720125618177</v>
      </c>
      <c r="H293" s="84">
        <f t="shared" si="166"/>
        <v>117.84213781316056</v>
      </c>
      <c r="I293" s="84">
        <f t="shared" si="166"/>
        <v>121.32626194266491</v>
      </c>
      <c r="J293" s="84">
        <f t="shared" si="166"/>
        <v>109.88121150781242</v>
      </c>
      <c r="K293" s="84">
        <f t="shared" si="166"/>
        <v>114.22603932540875</v>
      </c>
      <c r="L293" s="84">
        <f t="shared" si="166"/>
        <v>118.5614148655564</v>
      </c>
      <c r="M293" s="74">
        <f t="shared" si="166"/>
        <v>126.06531593771855</v>
      </c>
    </row>
    <row r="294" spans="1:22" ht="18" customHeight="1" x14ac:dyDescent="0.25">
      <c r="A294" s="68" t="s">
        <v>96</v>
      </c>
      <c r="B294" s="83">
        <f t="shared" si="166"/>
        <v>97.041087737962343</v>
      </c>
      <c r="C294" s="83">
        <f t="shared" si="166"/>
        <v>94.816543579921344</v>
      </c>
      <c r="D294" s="83">
        <f t="shared" si="166"/>
        <v>95.727556840173094</v>
      </c>
      <c r="E294" s="83">
        <f t="shared" si="166"/>
        <v>100.00000000112956</v>
      </c>
      <c r="F294" s="83">
        <f t="shared" si="166"/>
        <v>101.64269232097361</v>
      </c>
      <c r="G294" s="83">
        <f t="shared" si="166"/>
        <v>116.02834610742455</v>
      </c>
      <c r="H294" s="83">
        <f t="shared" si="166"/>
        <v>104.80270831542926</v>
      </c>
      <c r="I294" s="83">
        <f t="shared" si="166"/>
        <v>109.61686945302723</v>
      </c>
      <c r="J294" s="83">
        <f t="shared" si="166"/>
        <v>105.66150936189976</v>
      </c>
      <c r="K294" s="83">
        <f t="shared" si="166"/>
        <v>109.27284407575971</v>
      </c>
      <c r="L294" s="83">
        <f t="shared" si="166"/>
        <v>119.77194935560667</v>
      </c>
      <c r="M294" s="9">
        <f t="shared" si="166"/>
        <v>125.06534646513265</v>
      </c>
    </row>
    <row r="295" spans="1:22" ht="18" customHeight="1" x14ac:dyDescent="0.25">
      <c r="A295" s="72" t="s">
        <v>97</v>
      </c>
      <c r="B295" s="84">
        <f t="shared" si="166"/>
        <v>102.28856910253022</v>
      </c>
      <c r="C295" s="84">
        <f t="shared" si="166"/>
        <v>98.229763430730145</v>
      </c>
      <c r="D295" s="84">
        <f t="shared" si="166"/>
        <v>98.361151210442969</v>
      </c>
      <c r="E295" s="84">
        <f t="shared" si="166"/>
        <v>100.00000000148673</v>
      </c>
      <c r="F295" s="84">
        <f t="shared" si="166"/>
        <v>99.818170872355836</v>
      </c>
      <c r="G295" s="84">
        <f t="shared" si="166"/>
        <v>113.51524678047052</v>
      </c>
      <c r="H295" s="84">
        <f t="shared" si="166"/>
        <v>101.05939438520029</v>
      </c>
      <c r="I295" s="84">
        <f t="shared" si="166"/>
        <v>106.21271105989327</v>
      </c>
      <c r="J295" s="84">
        <f t="shared" si="166"/>
        <v>103.01700202430484</v>
      </c>
      <c r="K295" s="84">
        <f t="shared" si="166"/>
        <v>106.89539524588062</v>
      </c>
      <c r="L295" s="84">
        <f t="shared" si="166"/>
        <v>117.31662467411009</v>
      </c>
      <c r="M295" s="74">
        <f t="shared" si="166"/>
        <v>122.94901496954691</v>
      </c>
    </row>
    <row r="296" spans="1:22" ht="18" customHeight="1" x14ac:dyDescent="0.25">
      <c r="A296" s="72" t="s">
        <v>98</v>
      </c>
      <c r="B296" s="84">
        <f t="shared" si="166"/>
        <v>79.268995271307446</v>
      </c>
      <c r="C296" s="84">
        <f t="shared" si="166"/>
        <v>82.187754040412884</v>
      </c>
      <c r="D296" s="84">
        <f t="shared" si="166"/>
        <v>86.415446095297426</v>
      </c>
      <c r="E296" s="84">
        <f t="shared" si="166"/>
        <v>100</v>
      </c>
      <c r="F296" s="84">
        <f t="shared" si="166"/>
        <v>107.71045423420973</v>
      </c>
      <c r="G296" s="84">
        <f t="shared" si="166"/>
        <v>126.20960704213333</v>
      </c>
      <c r="H296" s="84">
        <f t="shared" si="166"/>
        <v>125.35921006968395</v>
      </c>
      <c r="I296" s="84">
        <f t="shared" si="166"/>
        <v>129.62985801065673</v>
      </c>
      <c r="J296" s="84">
        <f t="shared" si="166"/>
        <v>124.66740780309695</v>
      </c>
      <c r="K296" s="84">
        <f t="shared" si="166"/>
        <v>126.83194485423454</v>
      </c>
      <c r="L296" s="84">
        <f t="shared" si="166"/>
        <v>136.19974326790589</v>
      </c>
      <c r="M296" s="74">
        <f t="shared" si="166"/>
        <v>139.21286721678268</v>
      </c>
    </row>
    <row r="297" spans="1:22" ht="18" customHeight="1" x14ac:dyDescent="0.25">
      <c r="A297" s="77" t="s">
        <v>99</v>
      </c>
      <c r="B297" s="85">
        <f t="shared" si="166"/>
        <v>-365.09484660626953</v>
      </c>
      <c r="C297" s="85">
        <f t="shared" si="166"/>
        <v>-572.46344968782421</v>
      </c>
      <c r="D297" s="85">
        <f t="shared" si="166"/>
        <v>570.45125361356793</v>
      </c>
      <c r="E297" s="85">
        <f t="shared" si="166"/>
        <v>0</v>
      </c>
      <c r="F297" s="85">
        <f t="shared" si="166"/>
        <v>266.35033142990346</v>
      </c>
      <c r="G297" s="85">
        <f t="shared" si="166"/>
        <v>-486.06760760019478</v>
      </c>
      <c r="H297" s="85">
        <f t="shared" si="166"/>
        <v>-371.11843083364664</v>
      </c>
      <c r="I297" s="85">
        <f t="shared" si="166"/>
        <v>164.86613375556294</v>
      </c>
      <c r="J297" s="85">
        <f t="shared" si="166"/>
        <v>845.74082539341782</v>
      </c>
      <c r="K297" s="85">
        <f t="shared" si="166"/>
        <v>19522.702559009467</v>
      </c>
      <c r="L297" s="85">
        <f t="shared" si="166"/>
        <v>-55.439167549396771</v>
      </c>
      <c r="M297" s="86">
        <f t="shared" si="166"/>
        <v>-32.093105530414839</v>
      </c>
    </row>
    <row r="298" spans="1:22" ht="18" customHeight="1" x14ac:dyDescent="0.25">
      <c r="A298" s="87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</row>
    <row r="299" spans="1:22" ht="18" customHeight="1" x14ac:dyDescent="0.25">
      <c r="A299" s="156" t="s">
        <v>266</v>
      </c>
      <c r="B299" s="156"/>
      <c r="C299" s="156"/>
      <c r="D299" s="156"/>
      <c r="E299" s="156"/>
      <c r="F299" s="156"/>
      <c r="G299" s="156"/>
      <c r="H299" s="156"/>
      <c r="I299" s="156"/>
      <c r="J299" s="88"/>
      <c r="K299" s="88"/>
      <c r="L299" s="84"/>
      <c r="M299" s="4" t="s">
        <v>103</v>
      </c>
    </row>
    <row r="300" spans="1:22" ht="18" customHeight="1" x14ac:dyDescent="0.25">
      <c r="A300" s="17" t="s">
        <v>2</v>
      </c>
      <c r="B300" s="89">
        <v>2012</v>
      </c>
      <c r="C300" s="89">
        <v>2013</v>
      </c>
      <c r="D300" s="89">
        <v>2014</v>
      </c>
      <c r="E300" s="89">
        <v>2015</v>
      </c>
      <c r="F300" s="89">
        <v>2016</v>
      </c>
      <c r="G300" s="89">
        <v>2017</v>
      </c>
      <c r="H300" s="89">
        <v>2018</v>
      </c>
      <c r="I300" s="89">
        <v>2019</v>
      </c>
      <c r="J300" s="89">
        <v>2020</v>
      </c>
      <c r="K300" s="89">
        <v>2021</v>
      </c>
      <c r="L300" s="89">
        <v>2022</v>
      </c>
      <c r="M300" s="17">
        <v>2023</v>
      </c>
    </row>
    <row r="301" spans="1:22" ht="18" customHeight="1" x14ac:dyDescent="0.25">
      <c r="A301" s="1" t="s">
        <v>104</v>
      </c>
      <c r="B301" s="90">
        <v>8814805</v>
      </c>
      <c r="C301" s="90">
        <v>11125472</v>
      </c>
      <c r="D301" s="90">
        <v>13772965</v>
      </c>
      <c r="E301" s="90">
        <v>19039721</v>
      </c>
      <c r="F301" s="90">
        <v>23610426</v>
      </c>
      <c r="G301" s="90">
        <v>28319220.330966771</v>
      </c>
      <c r="H301" s="90">
        <v>32136724.78159228</v>
      </c>
      <c r="I301" s="90">
        <v>35213530.735335901</v>
      </c>
      <c r="J301" s="90">
        <v>39183736.799429819</v>
      </c>
      <c r="K301" s="90">
        <v>43963871.628899992</v>
      </c>
      <c r="L301" s="70">
        <v>49071245.49974744</v>
      </c>
      <c r="M301" s="8">
        <v>52316789.841274098</v>
      </c>
      <c r="O301" s="91"/>
      <c r="P301" s="91"/>
      <c r="Q301" s="91"/>
      <c r="R301" s="91"/>
      <c r="S301" s="1">
        <v>39273434.904815413</v>
      </c>
      <c r="T301" s="1">
        <v>44152529.567761354</v>
      </c>
      <c r="U301" s="1">
        <v>49301905.856533401</v>
      </c>
      <c r="V301" s="91">
        <v>52557288.587677702</v>
      </c>
    </row>
    <row r="302" spans="1:22" ht="18" customHeight="1" x14ac:dyDescent="0.25">
      <c r="A302" s="1" t="s">
        <v>105</v>
      </c>
      <c r="B302" s="92">
        <f t="shared" ref="B302:L302" si="167">B303-B301</f>
        <v>41395340.16338741</v>
      </c>
      <c r="C302" s="92">
        <f t="shared" si="167"/>
        <v>47266173.53810776</v>
      </c>
      <c r="D302" s="92">
        <f t="shared" si="167"/>
        <v>52898590.531033978</v>
      </c>
      <c r="E302" s="92">
        <f t="shared" si="167"/>
        <v>55654683.608596817</v>
      </c>
      <c r="F302" s="92">
        <f t="shared" si="167"/>
        <v>62106013.643775359</v>
      </c>
      <c r="G302" s="92">
        <f>G303-G301</f>
        <v>62997636.629838556</v>
      </c>
      <c r="H302" s="92">
        <f t="shared" si="167"/>
        <v>66055358.707051411</v>
      </c>
      <c r="I302" s="92">
        <f t="shared" si="167"/>
        <v>69920355.032850787</v>
      </c>
      <c r="J302" s="92">
        <f>J303-J301</f>
        <v>72708622.253787622</v>
      </c>
      <c r="K302" s="92">
        <f t="shared" si="167"/>
        <v>75530600.493232697</v>
      </c>
      <c r="L302" s="92">
        <f t="shared" si="167"/>
        <v>84256490.350944698</v>
      </c>
      <c r="M302" s="76">
        <f>M303-M301</f>
        <v>95831008.077828541</v>
      </c>
    </row>
    <row r="303" spans="1:22" ht="18" customHeight="1" x14ac:dyDescent="0.25">
      <c r="A303" s="1" t="s">
        <v>106</v>
      </c>
      <c r="B303" s="92">
        <f t="shared" ref="B303:M303" si="168">B72-B320</f>
        <v>50210145.16338741</v>
      </c>
      <c r="C303" s="92">
        <f t="shared" si="168"/>
        <v>58391645.53810776</v>
      </c>
      <c r="D303" s="92">
        <f t="shared" si="168"/>
        <v>66671555.531033978</v>
      </c>
      <c r="E303" s="92">
        <f t="shared" si="168"/>
        <v>74694404.608596817</v>
      </c>
      <c r="F303" s="92">
        <f t="shared" si="168"/>
        <v>85716439.643775359</v>
      </c>
      <c r="G303" s="92">
        <f t="shared" si="168"/>
        <v>91316856.960805327</v>
      </c>
      <c r="H303" s="92">
        <f t="shared" si="168"/>
        <v>98192083.488643691</v>
      </c>
      <c r="I303" s="92">
        <f t="shared" si="168"/>
        <v>105133885.76818669</v>
      </c>
      <c r="J303" s="92">
        <f t="shared" si="168"/>
        <v>111892359.05321744</v>
      </c>
      <c r="K303" s="92">
        <f t="shared" si="168"/>
        <v>119494472.12213269</v>
      </c>
      <c r="L303" s="92">
        <f t="shared" si="168"/>
        <v>133327735.85069214</v>
      </c>
      <c r="M303" s="76">
        <f t="shared" si="168"/>
        <v>148147797.91910264</v>
      </c>
      <c r="O303" s="18"/>
    </row>
    <row r="304" spans="1:22" ht="18" customHeight="1" x14ac:dyDescent="0.25">
      <c r="A304" s="1" t="s">
        <v>107</v>
      </c>
      <c r="B304" s="92">
        <f t="shared" ref="B304:J304" si="169">B332</f>
        <v>-902226.31594881497</v>
      </c>
      <c r="C304" s="92">
        <f t="shared" si="169"/>
        <v>-1128239.6869185828</v>
      </c>
      <c r="D304" s="92">
        <f t="shared" si="169"/>
        <v>-874978.72411138366</v>
      </c>
      <c r="E304" s="92">
        <f t="shared" si="169"/>
        <v>-1437985.4762272262</v>
      </c>
      <c r="F304" s="92">
        <f t="shared" si="169"/>
        <v>-2079316.0564127511</v>
      </c>
      <c r="G304" s="92">
        <f t="shared" si="169"/>
        <v>-2084988.992068304</v>
      </c>
      <c r="H304" s="92">
        <f t="shared" si="169"/>
        <v>-1445832.5827677175</v>
      </c>
      <c r="I304" s="92">
        <f t="shared" si="169"/>
        <v>-2319642.7798797139</v>
      </c>
      <c r="J304" s="92">
        <f t="shared" si="169"/>
        <v>-2901176.0055975518</v>
      </c>
      <c r="K304" s="92">
        <f>K332</f>
        <v>-2737878.4994736416</v>
      </c>
      <c r="L304" s="92">
        <f>L332</f>
        <v>-3208765.8130755629</v>
      </c>
      <c r="M304" s="7">
        <f>M332</f>
        <v>-3595138.8920886465</v>
      </c>
      <c r="O304" s="18"/>
    </row>
    <row r="305" spans="1:22" ht="18" customHeight="1" x14ac:dyDescent="0.25">
      <c r="A305" s="1" t="s">
        <v>108</v>
      </c>
      <c r="B305" s="92">
        <f t="shared" ref="B305:L305" si="170">B303+B304</f>
        <v>49307918.847438596</v>
      </c>
      <c r="C305" s="92">
        <f t="shared" si="170"/>
        <v>57263405.851189181</v>
      </c>
      <c r="D305" s="92">
        <f t="shared" si="170"/>
        <v>65796576.806922592</v>
      </c>
      <c r="E305" s="92">
        <f t="shared" si="170"/>
        <v>73256419.132369593</v>
      </c>
      <c r="F305" s="92">
        <f t="shared" si="170"/>
        <v>83637123.587362602</v>
      </c>
      <c r="G305" s="92">
        <f t="shared" si="170"/>
        <v>89231867.968737021</v>
      </c>
      <c r="H305" s="92">
        <f t="shared" si="170"/>
        <v>96746250.905875981</v>
      </c>
      <c r="I305" s="92">
        <f t="shared" si="170"/>
        <v>102814242.98830697</v>
      </c>
      <c r="J305" s="92">
        <f t="shared" si="170"/>
        <v>108991183.04761989</v>
      </c>
      <c r="K305" s="92">
        <f t="shared" si="170"/>
        <v>116756593.62265904</v>
      </c>
      <c r="L305" s="92">
        <f t="shared" si="170"/>
        <v>130118970.03761658</v>
      </c>
      <c r="M305" s="76">
        <f>M303+M304</f>
        <v>144552659.02701399</v>
      </c>
      <c r="O305" s="18"/>
    </row>
    <row r="306" spans="1:22" ht="18" customHeight="1" x14ac:dyDescent="0.25">
      <c r="A306" s="1" t="s">
        <v>109</v>
      </c>
      <c r="B306" s="92">
        <f t="shared" ref="B306:M306" si="171">B73</f>
        <v>4635323</v>
      </c>
      <c r="C306" s="92">
        <f t="shared" si="171"/>
        <v>5470981.2158386717</v>
      </c>
      <c r="D306" s="92">
        <f t="shared" si="171"/>
        <v>6410207.578349852</v>
      </c>
      <c r="E306" s="92">
        <f t="shared" si="171"/>
        <v>7864579.4142312519</v>
      </c>
      <c r="F306" s="92">
        <f t="shared" si="171"/>
        <v>8938666.759476956</v>
      </c>
      <c r="G306" s="92">
        <f t="shared" si="171"/>
        <v>9787724.2005500011</v>
      </c>
      <c r="H306" s="92">
        <f t="shared" si="171"/>
        <v>9794955.9788158648</v>
      </c>
      <c r="I306" s="7">
        <f t="shared" si="171"/>
        <v>9753960.0757826604</v>
      </c>
      <c r="J306" s="7">
        <f t="shared" si="171"/>
        <v>10125604.46013638</v>
      </c>
      <c r="K306" s="7">
        <f t="shared" si="171"/>
        <v>11376505.445459453</v>
      </c>
      <c r="L306" s="7">
        <f t="shared" si="171"/>
        <v>12737609.606879912</v>
      </c>
      <c r="M306" s="7">
        <f t="shared" si="171"/>
        <v>12805009.325824201</v>
      </c>
    </row>
    <row r="307" spans="1:22" ht="18" customHeight="1" x14ac:dyDescent="0.25">
      <c r="A307" s="1" t="s">
        <v>110</v>
      </c>
      <c r="B307" s="92">
        <f t="shared" ref="B307:L307" si="172">B305+B306</f>
        <v>53943241.847438596</v>
      </c>
      <c r="C307" s="92">
        <f t="shared" si="172"/>
        <v>62734387.067027852</v>
      </c>
      <c r="D307" s="92">
        <f t="shared" si="172"/>
        <v>72206784.385272443</v>
      </c>
      <c r="E307" s="92">
        <f t="shared" si="172"/>
        <v>81120998.546600848</v>
      </c>
      <c r="F307" s="92">
        <f t="shared" si="172"/>
        <v>92575790.346839562</v>
      </c>
      <c r="G307" s="92">
        <f t="shared" si="172"/>
        <v>99019592.169287026</v>
      </c>
      <c r="H307" s="92">
        <f t="shared" si="172"/>
        <v>106541206.88469185</v>
      </c>
      <c r="I307" s="92">
        <f t="shared" si="172"/>
        <v>112568203.06408963</v>
      </c>
      <c r="J307" s="92">
        <f t="shared" si="172"/>
        <v>119116787.50775628</v>
      </c>
      <c r="K307" s="92">
        <f t="shared" si="172"/>
        <v>128133099.0681185</v>
      </c>
      <c r="L307" s="92">
        <f t="shared" si="172"/>
        <v>142856579.6444965</v>
      </c>
      <c r="M307" s="76">
        <f>M305+M306</f>
        <v>157357668.35283819</v>
      </c>
    </row>
    <row r="308" spans="1:22" ht="18" customHeight="1" x14ac:dyDescent="0.25">
      <c r="A308" s="1" t="s">
        <v>111</v>
      </c>
      <c r="B308" s="92">
        <f t="shared" ref="B308:I308" si="173">B338</f>
        <v>1268118.5707287388</v>
      </c>
      <c r="C308" s="92">
        <f t="shared" si="173"/>
        <v>1239180.7281834725</v>
      </c>
      <c r="D308" s="92">
        <f t="shared" si="173"/>
        <v>788729.13214852754</v>
      </c>
      <c r="E308" s="92">
        <f>E338</f>
        <v>952856.07577632018</v>
      </c>
      <c r="F308" s="92">
        <f t="shared" si="173"/>
        <v>833190.50611622224</v>
      </c>
      <c r="G308" s="92">
        <f t="shared" si="173"/>
        <v>896168.18793247477</v>
      </c>
      <c r="H308" s="92">
        <f t="shared" si="173"/>
        <v>1060602.526885303</v>
      </c>
      <c r="I308" s="92">
        <f t="shared" si="173"/>
        <v>957690.68048829073</v>
      </c>
      <c r="J308" s="92">
        <f>J338</f>
        <v>920444.89492529957</v>
      </c>
      <c r="K308" s="92">
        <f t="shared" ref="K308:L308" si="174">K338</f>
        <v>1272310.1412837435</v>
      </c>
      <c r="L308" s="92">
        <f t="shared" si="174"/>
        <v>1380389.4977241009</v>
      </c>
      <c r="M308" s="65">
        <f>M338</f>
        <v>1539219.3831215722</v>
      </c>
    </row>
    <row r="309" spans="1:22" ht="18" customHeight="1" x14ac:dyDescent="0.25">
      <c r="A309" s="4" t="s">
        <v>112</v>
      </c>
      <c r="B309" s="24">
        <f t="shared" ref="B309:L309" si="175">B307+B308</f>
        <v>55211360.418167338</v>
      </c>
      <c r="C309" s="24">
        <f t="shared" si="175"/>
        <v>63973567.795211323</v>
      </c>
      <c r="D309" s="24">
        <f t="shared" si="175"/>
        <v>72995513.517420977</v>
      </c>
      <c r="E309" s="24">
        <f t="shared" si="175"/>
        <v>82073854.622377172</v>
      </c>
      <c r="F309" s="24">
        <f t="shared" si="175"/>
        <v>93408980.852955788</v>
      </c>
      <c r="G309" s="24">
        <f t="shared" si="175"/>
        <v>99915760.357219502</v>
      </c>
      <c r="H309" s="24">
        <f t="shared" si="175"/>
        <v>107601809.41157715</v>
      </c>
      <c r="I309" s="24">
        <f t="shared" si="175"/>
        <v>113525893.74457791</v>
      </c>
      <c r="J309" s="24">
        <f t="shared" si="175"/>
        <v>120037232.40268157</v>
      </c>
      <c r="K309" s="24">
        <f t="shared" si="175"/>
        <v>129405409.20940225</v>
      </c>
      <c r="L309" s="24">
        <f t="shared" si="175"/>
        <v>144236969.14222062</v>
      </c>
      <c r="M309" s="36">
        <f>M307+M308</f>
        <v>158896887.73595977</v>
      </c>
      <c r="P309" s="91"/>
    </row>
    <row r="310" spans="1:22" ht="18" customHeight="1" x14ac:dyDescent="0.25">
      <c r="A310" s="1" t="s">
        <v>113</v>
      </c>
      <c r="B310" s="92">
        <f t="shared" ref="B310:L312" si="176">B246</f>
        <v>6497974.9880521651</v>
      </c>
      <c r="C310" s="92">
        <f t="shared" si="176"/>
        <v>7330732.8696200065</v>
      </c>
      <c r="D310" s="92">
        <f t="shared" si="176"/>
        <v>8151129.9410960954</v>
      </c>
      <c r="E310" s="92">
        <f t="shared" si="176"/>
        <v>9366334.4342132248</v>
      </c>
      <c r="F310" s="92">
        <f t="shared" si="176"/>
        <v>9824676.5947900116</v>
      </c>
      <c r="G310" s="92">
        <f t="shared" si="176"/>
        <v>10097156.13342472</v>
      </c>
      <c r="H310" s="92">
        <f t="shared" si="176"/>
        <v>10468313.421584642</v>
      </c>
      <c r="I310" s="92">
        <f t="shared" si="176"/>
        <v>10864652.030092843</v>
      </c>
      <c r="J310" s="92">
        <f t="shared" si="176"/>
        <v>11263616.812026042</v>
      </c>
      <c r="K310" s="92">
        <f t="shared" si="176"/>
        <v>11862429.899676494</v>
      </c>
      <c r="L310" s="92">
        <f t="shared" si="176"/>
        <v>12455979.345264871</v>
      </c>
      <c r="M310" s="7">
        <f>M246</f>
        <v>13031657.303477999</v>
      </c>
      <c r="N310" s="93"/>
      <c r="P310" s="91"/>
    </row>
    <row r="311" spans="1:22" ht="18" customHeight="1" x14ac:dyDescent="0.25">
      <c r="A311" s="1" t="s">
        <v>114</v>
      </c>
      <c r="B311" s="92">
        <f t="shared" si="176"/>
        <v>42196070.147380866</v>
      </c>
      <c r="C311" s="92">
        <f t="shared" si="176"/>
        <v>48675221.068043761</v>
      </c>
      <c r="D311" s="92">
        <f t="shared" si="176"/>
        <v>53954462.571492977</v>
      </c>
      <c r="E311" s="92">
        <f t="shared" si="176"/>
        <v>60047089.418577686</v>
      </c>
      <c r="F311" s="92">
        <f t="shared" si="176"/>
        <v>64699505.478900954</v>
      </c>
      <c r="G311" s="92">
        <f t="shared" si="176"/>
        <v>70844172.200248376</v>
      </c>
      <c r="H311" s="92">
        <f t="shared" si="176"/>
        <v>76759563.695487648</v>
      </c>
      <c r="I311" s="92">
        <f t="shared" si="176"/>
        <v>81252020.824712858</v>
      </c>
      <c r="J311" s="92">
        <f t="shared" si="176"/>
        <v>88581903.042406335</v>
      </c>
      <c r="K311" s="92">
        <f t="shared" si="176"/>
        <v>94824442.781483784</v>
      </c>
      <c r="L311" s="92">
        <f t="shared" si="176"/>
        <v>103000650.1366955</v>
      </c>
      <c r="M311" s="7">
        <f>M247</f>
        <v>110544782.41417</v>
      </c>
      <c r="N311" s="93"/>
      <c r="P311" s="91"/>
    </row>
    <row r="312" spans="1:22" ht="18" customHeight="1" x14ac:dyDescent="0.25">
      <c r="A312" s="1" t="s">
        <v>115</v>
      </c>
      <c r="B312" s="92">
        <f t="shared" si="176"/>
        <v>147204.86476831921</v>
      </c>
      <c r="C312" s="92">
        <f t="shared" si="176"/>
        <v>165545.40166974877</v>
      </c>
      <c r="D312" s="92">
        <f t="shared" si="176"/>
        <v>192171.22145457464</v>
      </c>
      <c r="E312" s="92">
        <f t="shared" si="176"/>
        <v>206148.55665193757</v>
      </c>
      <c r="F312" s="92">
        <f t="shared" si="176"/>
        <v>237532.4463310095</v>
      </c>
      <c r="G312" s="92">
        <f t="shared" si="176"/>
        <v>265779.83145736787</v>
      </c>
      <c r="H312" s="92">
        <f t="shared" si="176"/>
        <v>299734.09951022512</v>
      </c>
      <c r="I312" s="92">
        <f t="shared" si="176"/>
        <v>323293.16458390461</v>
      </c>
      <c r="J312" s="92">
        <f t="shared" si="176"/>
        <v>334211.70527280227</v>
      </c>
      <c r="K312" s="92">
        <f t="shared" si="176"/>
        <v>376008.93743039697</v>
      </c>
      <c r="L312" s="92">
        <f t="shared" si="176"/>
        <v>424232.63053132425</v>
      </c>
      <c r="M312" s="7">
        <f>M248</f>
        <v>477052.39523372072</v>
      </c>
      <c r="N312" s="93"/>
    </row>
    <row r="313" spans="1:22" ht="18" customHeight="1" x14ac:dyDescent="0.25">
      <c r="A313" s="1" t="s">
        <v>116</v>
      </c>
      <c r="B313" s="92">
        <f t="shared" ref="B313:L313" si="177">B309-B310-B311-B312</f>
        <v>6370110.4179659858</v>
      </c>
      <c r="C313" s="92">
        <f t="shared" si="177"/>
        <v>7802068.4558778098</v>
      </c>
      <c r="D313" s="92">
        <f t="shared" si="177"/>
        <v>10697749.783377329</v>
      </c>
      <c r="E313" s="92">
        <f t="shared" si="177"/>
        <v>12454282.212934328</v>
      </c>
      <c r="F313" s="92">
        <f t="shared" si="177"/>
        <v>18647266.332933813</v>
      </c>
      <c r="G313" s="92">
        <f t="shared" si="177"/>
        <v>18708652.192089044</v>
      </c>
      <c r="H313" s="92">
        <f t="shared" si="177"/>
        <v>20074198.19499464</v>
      </c>
      <c r="I313" s="92">
        <f t="shared" si="177"/>
        <v>21085927.725188319</v>
      </c>
      <c r="J313" s="92">
        <f t="shared" si="177"/>
        <v>19857500.842976399</v>
      </c>
      <c r="K313" s="92">
        <f t="shared" si="177"/>
        <v>22342527.59081158</v>
      </c>
      <c r="L313" s="92">
        <f t="shared" si="177"/>
        <v>28356107.029728919</v>
      </c>
      <c r="M313" s="76">
        <f>M309-M310-M311-M312</f>
        <v>34843395.623078048</v>
      </c>
      <c r="N313" s="93"/>
    </row>
    <row r="314" spans="1:22" ht="18" customHeight="1" x14ac:dyDescent="0.25">
      <c r="A314" s="94" t="s">
        <v>117</v>
      </c>
      <c r="B314" s="95">
        <f t="shared" ref="B314:L314" si="178">B310+B311+B312+B313</f>
        <v>55211360.418167338</v>
      </c>
      <c r="C314" s="95">
        <f t="shared" si="178"/>
        <v>63973567.795211323</v>
      </c>
      <c r="D314" s="95">
        <f t="shared" si="178"/>
        <v>72995513.517420977</v>
      </c>
      <c r="E314" s="95">
        <f t="shared" si="178"/>
        <v>82073854.622377172</v>
      </c>
      <c r="F314" s="95">
        <f t="shared" si="178"/>
        <v>93408980.852955788</v>
      </c>
      <c r="G314" s="95">
        <f t="shared" si="178"/>
        <v>99915760.357219487</v>
      </c>
      <c r="H314" s="95">
        <f t="shared" si="178"/>
        <v>107601809.41157715</v>
      </c>
      <c r="I314" s="95">
        <f t="shared" si="178"/>
        <v>113525893.74457793</v>
      </c>
      <c r="J314" s="95">
        <f t="shared" si="178"/>
        <v>120037232.40268159</v>
      </c>
      <c r="K314" s="95">
        <f t="shared" si="178"/>
        <v>129405409.20940225</v>
      </c>
      <c r="L314" s="95">
        <f t="shared" si="178"/>
        <v>144236969.14222062</v>
      </c>
      <c r="M314" s="96">
        <f>M310+M311+M312+M313</f>
        <v>158896887.73595977</v>
      </c>
      <c r="N314" s="97"/>
    </row>
    <row r="315" spans="1:22" ht="18" customHeight="1" x14ac:dyDescent="0.25">
      <c r="B315" s="98"/>
      <c r="C315" s="99"/>
      <c r="D315" s="99"/>
      <c r="E315" s="99"/>
      <c r="F315" s="99"/>
      <c r="G315" s="99"/>
      <c r="H315" s="99"/>
      <c r="I315" s="99"/>
      <c r="J315" s="99"/>
      <c r="K315" s="99"/>
      <c r="L315" s="99"/>
      <c r="M315" s="76"/>
    </row>
    <row r="316" spans="1:22" ht="18" customHeight="1" x14ac:dyDescent="0.25">
      <c r="A316" s="156" t="s">
        <v>267</v>
      </c>
      <c r="B316" s="156"/>
      <c r="C316" s="156"/>
      <c r="D316" s="156"/>
      <c r="E316" s="156"/>
      <c r="F316" s="156"/>
      <c r="G316" s="156"/>
      <c r="H316" s="156"/>
      <c r="I316" s="88"/>
      <c r="J316" s="88"/>
      <c r="K316" s="88"/>
      <c r="L316" s="84"/>
    </row>
    <row r="317" spans="1:22" ht="18" customHeight="1" x14ac:dyDescent="0.25">
      <c r="A317" s="100" t="s">
        <v>118</v>
      </c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4" t="s">
        <v>103</v>
      </c>
    </row>
    <row r="318" spans="1:22" s="4" customFormat="1" ht="18" customHeight="1" x14ac:dyDescent="0.25">
      <c r="A318" s="17" t="s">
        <v>2</v>
      </c>
      <c r="B318" s="89">
        <v>2012</v>
      </c>
      <c r="C318" s="89">
        <v>2013</v>
      </c>
      <c r="D318" s="89">
        <v>2014</v>
      </c>
      <c r="E318" s="89">
        <v>2015</v>
      </c>
      <c r="F318" s="89">
        <v>2016</v>
      </c>
      <c r="G318" s="89">
        <v>2017</v>
      </c>
      <c r="H318" s="89">
        <v>2018</v>
      </c>
      <c r="I318" s="89">
        <v>2019</v>
      </c>
      <c r="J318" s="89">
        <v>2020</v>
      </c>
      <c r="K318" s="89">
        <v>2021</v>
      </c>
      <c r="L318" s="89">
        <v>2022</v>
      </c>
      <c r="M318" s="17">
        <v>2023</v>
      </c>
      <c r="N318" s="1"/>
    </row>
    <row r="319" spans="1:22" ht="18" customHeight="1" x14ac:dyDescent="0.25">
      <c r="A319" s="4" t="s">
        <v>116</v>
      </c>
      <c r="B319" s="92">
        <f t="shared" ref="B319:L319" si="179">B313</f>
        <v>6370110.4179659858</v>
      </c>
      <c r="C319" s="92">
        <f t="shared" si="179"/>
        <v>7802068.4558778098</v>
      </c>
      <c r="D319" s="92">
        <f t="shared" si="179"/>
        <v>10697749.783377329</v>
      </c>
      <c r="E319" s="92">
        <f>E313</f>
        <v>12454282.212934328</v>
      </c>
      <c r="F319" s="92">
        <f t="shared" si="179"/>
        <v>18647266.332933813</v>
      </c>
      <c r="G319" s="92">
        <f t="shared" si="179"/>
        <v>18708652.192089044</v>
      </c>
      <c r="H319" s="92">
        <f t="shared" si="179"/>
        <v>20074198.19499464</v>
      </c>
      <c r="I319" s="92">
        <f t="shared" si="179"/>
        <v>21085927.725188319</v>
      </c>
      <c r="J319" s="92">
        <f t="shared" si="179"/>
        <v>19857500.842976399</v>
      </c>
      <c r="K319" s="92">
        <f t="shared" si="179"/>
        <v>22342527.59081158</v>
      </c>
      <c r="L319" s="92">
        <f t="shared" si="179"/>
        <v>28356107.029728919</v>
      </c>
      <c r="M319" s="76">
        <f>M313</f>
        <v>34843395.623078048</v>
      </c>
    </row>
    <row r="320" spans="1:22" ht="18" customHeight="1" x14ac:dyDescent="0.25">
      <c r="A320" s="90" t="s">
        <v>119</v>
      </c>
      <c r="B320" s="92">
        <v>7447691.9416697798</v>
      </c>
      <c r="C320" s="92">
        <v>9088089.977068698</v>
      </c>
      <c r="D320" s="92">
        <v>9491624.1486697067</v>
      </c>
      <c r="E320" s="90">
        <v>11757446.130926237</v>
      </c>
      <c r="F320" s="90">
        <v>13672357.216686884</v>
      </c>
      <c r="G320" s="90">
        <v>17637551.663640078</v>
      </c>
      <c r="H320" s="98">
        <v>16010732.90542637</v>
      </c>
      <c r="I320" s="98">
        <v>19652348.059913762</v>
      </c>
      <c r="J320" s="98">
        <v>23366389.802017026</v>
      </c>
      <c r="K320" s="98">
        <v>25296159.551009171</v>
      </c>
      <c r="L320" s="90">
        <v>24754686.92884849</v>
      </c>
      <c r="M320" s="8">
        <v>27835244.618965201</v>
      </c>
      <c r="O320" s="8"/>
      <c r="P320" s="8"/>
      <c r="Q320" s="8"/>
      <c r="R320" s="8"/>
      <c r="S320" s="8"/>
      <c r="T320" s="8"/>
      <c r="U320" s="8"/>
      <c r="V320" s="8"/>
    </row>
    <row r="321" spans="1:14" ht="18" customHeight="1" x14ac:dyDescent="0.25">
      <c r="A321" s="90" t="s">
        <v>120</v>
      </c>
      <c r="B321" s="90">
        <f>[7]Sheet1!Q39</f>
        <v>1261972.2371513995</v>
      </c>
      <c r="C321" s="90">
        <f>[7]Sheet1!R39</f>
        <v>1096084.0050573421</v>
      </c>
      <c r="D321" s="90">
        <f>[7]Sheet1!S39</f>
        <v>906797.70555871632</v>
      </c>
      <c r="E321" s="90">
        <f>[7]Sheet1!T39</f>
        <v>769508.44031890808</v>
      </c>
      <c r="F321" s="90">
        <f>[7]Sheet1!U39</f>
        <v>970786.93490346998</v>
      </c>
      <c r="G321" s="90">
        <f>[8]Sheet1!V39</f>
        <v>840573.15851477697</v>
      </c>
      <c r="H321" s="90">
        <f>[8]Sheet1!W39</f>
        <v>1049690.6680907567</v>
      </c>
      <c r="I321" s="90">
        <f>[8]Sheet1!X39</f>
        <v>1100930.5060483043</v>
      </c>
      <c r="J321" s="90">
        <f>[8]Sheet1!Y39</f>
        <v>790171.57696043258</v>
      </c>
      <c r="K321" s="90">
        <f>[8]Sheet1!Z39</f>
        <v>896562.74254008057</v>
      </c>
      <c r="L321" s="90">
        <f>[8]Sheet1!AA39</f>
        <v>938152.82459288754</v>
      </c>
      <c r="M321" s="8">
        <f>[8]Sheet1!AB39</f>
        <v>550187.05427457672</v>
      </c>
    </row>
    <row r="322" spans="1:14" ht="18" customHeight="1" x14ac:dyDescent="0.25">
      <c r="A322" s="100" t="s">
        <v>121</v>
      </c>
      <c r="B322" s="24">
        <f t="shared" ref="B322:L322" si="180">B319+B320+B321</f>
        <v>15079774.596787166</v>
      </c>
      <c r="C322" s="24">
        <f t="shared" si="180"/>
        <v>17986242.438003849</v>
      </c>
      <c r="D322" s="24">
        <f t="shared" si="180"/>
        <v>21096171.637605753</v>
      </c>
      <c r="E322" s="24">
        <f t="shared" si="180"/>
        <v>24981236.784179475</v>
      </c>
      <c r="F322" s="24">
        <f t="shared" si="180"/>
        <v>33290410.484524164</v>
      </c>
      <c r="G322" s="24">
        <f t="shared" si="180"/>
        <v>37186777.014243893</v>
      </c>
      <c r="H322" s="24">
        <f t="shared" si="180"/>
        <v>37134621.768511765</v>
      </c>
      <c r="I322" s="24">
        <f t="shared" si="180"/>
        <v>41839206.291150391</v>
      </c>
      <c r="J322" s="24">
        <f t="shared" si="180"/>
        <v>44014062.221953854</v>
      </c>
      <c r="K322" s="24">
        <f t="shared" si="180"/>
        <v>48535249.884360835</v>
      </c>
      <c r="L322" s="24">
        <f t="shared" si="180"/>
        <v>54048946.783170298</v>
      </c>
      <c r="M322" s="36">
        <f>M319+M320+M321</f>
        <v>63228827.296317823</v>
      </c>
    </row>
    <row r="323" spans="1:14" ht="18" customHeight="1" x14ac:dyDescent="0.25">
      <c r="A323" s="90" t="s">
        <v>122</v>
      </c>
      <c r="B323" s="92">
        <f t="shared" ref="B323:L323" si="181">B251</f>
        <v>806020.59173242934</v>
      </c>
      <c r="C323" s="92">
        <f t="shared" si="181"/>
        <v>766580.56396403327</v>
      </c>
      <c r="D323" s="92">
        <f t="shared" si="181"/>
        <v>756477.41853637539</v>
      </c>
      <c r="E323" s="92">
        <f t="shared" si="181"/>
        <v>903043.11416268675</v>
      </c>
      <c r="F323" s="92">
        <f t="shared" si="181"/>
        <v>1105405.6112478054</v>
      </c>
      <c r="G323" s="92">
        <f t="shared" si="181"/>
        <v>1006179.3933979878</v>
      </c>
      <c r="H323" s="92">
        <f t="shared" si="181"/>
        <v>1215103.6149696303</v>
      </c>
      <c r="I323" s="92">
        <f t="shared" si="181"/>
        <v>1273336.9230482064</v>
      </c>
      <c r="J323" s="92">
        <f t="shared" si="181"/>
        <v>1838290.1957034103</v>
      </c>
      <c r="K323" s="92">
        <f t="shared" si="181"/>
        <v>1954172.8543262789</v>
      </c>
      <c r="L323" s="92">
        <f t="shared" si="181"/>
        <v>1916890.780580746</v>
      </c>
      <c r="M323" s="7">
        <f>M251</f>
        <v>1981134.9310150992</v>
      </c>
    </row>
    <row r="324" spans="1:14" ht="18" customHeight="1" x14ac:dyDescent="0.25">
      <c r="A324" s="90" t="s">
        <v>123</v>
      </c>
      <c r="B324" s="92">
        <f t="shared" ref="B324:J324" si="182">B466</f>
        <v>20543461.185143866</v>
      </c>
      <c r="C324" s="92">
        <f t="shared" si="182"/>
        <v>24780897.395280421</v>
      </c>
      <c r="D324" s="92">
        <f t="shared" si="182"/>
        <v>27399832.171442516</v>
      </c>
      <c r="E324" s="92">
        <f t="shared" si="182"/>
        <v>30070194.708251245</v>
      </c>
      <c r="F324" s="92">
        <f t="shared" si="182"/>
        <v>35492827.712384678</v>
      </c>
      <c r="G324" s="92">
        <f t="shared" si="182"/>
        <v>41748532.944451869</v>
      </c>
      <c r="H324" s="92">
        <f t="shared" si="182"/>
        <v>41141961.634613171</v>
      </c>
      <c r="I324" s="92">
        <f t="shared" si="182"/>
        <v>50010814.474909775</v>
      </c>
      <c r="J324" s="92">
        <f t="shared" si="182"/>
        <v>60119039.229408152</v>
      </c>
      <c r="K324" s="92">
        <f>K466</f>
        <v>67221822.629715428</v>
      </c>
      <c r="L324" s="92">
        <f>L466</f>
        <v>68247458.671389163</v>
      </c>
      <c r="M324" s="7">
        <f>M466</f>
        <v>74222050.299031794</v>
      </c>
    </row>
    <row r="325" spans="1:14" ht="18" customHeight="1" x14ac:dyDescent="0.25">
      <c r="A325" s="90" t="s">
        <v>124</v>
      </c>
      <c r="B325" s="92">
        <f t="shared" ref="B325:L325" si="183">B322-B323-B324</f>
        <v>-6269707.1800891291</v>
      </c>
      <c r="C325" s="92">
        <f t="shared" si="183"/>
        <v>-7561235.5212406032</v>
      </c>
      <c r="D325" s="92">
        <f t="shared" si="183"/>
        <v>-7060137.9523731396</v>
      </c>
      <c r="E325" s="92">
        <f t="shared" si="183"/>
        <v>-5992001.0382344574</v>
      </c>
      <c r="F325" s="92">
        <f t="shared" si="183"/>
        <v>-3307822.8391083181</v>
      </c>
      <c r="G325" s="92">
        <f t="shared" si="183"/>
        <v>-5567935.3236059621</v>
      </c>
      <c r="H325" s="102">
        <f t="shared" si="183"/>
        <v>-5222443.48107104</v>
      </c>
      <c r="I325" s="102">
        <f>I322-I323-I324</f>
        <v>-9444945.1068075895</v>
      </c>
      <c r="J325" s="102">
        <f t="shared" si="183"/>
        <v>-17943267.203157708</v>
      </c>
      <c r="K325" s="102">
        <f t="shared" si="183"/>
        <v>-20640745.599680871</v>
      </c>
      <c r="L325" s="102">
        <f t="shared" si="183"/>
        <v>-16115402.668799609</v>
      </c>
      <c r="M325" s="76">
        <f>M322-M323-M324</f>
        <v>-12974357.933729067</v>
      </c>
    </row>
    <row r="326" spans="1:14" ht="18" customHeight="1" x14ac:dyDescent="0.25">
      <c r="A326" s="103" t="s">
        <v>125</v>
      </c>
      <c r="B326" s="95">
        <f t="shared" ref="B326:L326" si="184">B323+B324+B325</f>
        <v>15079774.596787164</v>
      </c>
      <c r="C326" s="95">
        <f t="shared" si="184"/>
        <v>17986242.438003849</v>
      </c>
      <c r="D326" s="95">
        <f t="shared" si="184"/>
        <v>21096171.637605753</v>
      </c>
      <c r="E326" s="95">
        <f t="shared" si="184"/>
        <v>24981236.784179475</v>
      </c>
      <c r="F326" s="95">
        <f t="shared" si="184"/>
        <v>33290410.484524168</v>
      </c>
      <c r="G326" s="95">
        <f t="shared" si="184"/>
        <v>37186777.014243893</v>
      </c>
      <c r="H326" s="95">
        <f t="shared" si="184"/>
        <v>37134621.768511765</v>
      </c>
      <c r="I326" s="95">
        <f t="shared" si="184"/>
        <v>41839206.291150391</v>
      </c>
      <c r="J326" s="95">
        <f t="shared" si="184"/>
        <v>44014062.221953854</v>
      </c>
      <c r="K326" s="95">
        <f t="shared" si="184"/>
        <v>48535249.884360835</v>
      </c>
      <c r="L326" s="95">
        <f t="shared" si="184"/>
        <v>54048946.783170298</v>
      </c>
      <c r="M326" s="96">
        <f>M323+M324+M325</f>
        <v>63228827.296317831</v>
      </c>
    </row>
    <row r="327" spans="1:14" ht="18" customHeight="1" x14ac:dyDescent="0.25">
      <c r="B327" s="98"/>
      <c r="C327" s="98"/>
      <c r="D327" s="98"/>
      <c r="E327" s="98"/>
      <c r="F327" s="98"/>
      <c r="G327" s="98"/>
      <c r="H327" s="98"/>
      <c r="I327" s="98"/>
      <c r="J327" s="98"/>
      <c r="K327" s="98"/>
      <c r="L327"/>
    </row>
    <row r="328" spans="1:14" ht="18" customHeight="1" x14ac:dyDescent="0.25">
      <c r="A328" s="156" t="s">
        <v>268</v>
      </c>
      <c r="B328" s="156"/>
      <c r="C328" s="156"/>
      <c r="D328" s="156"/>
      <c r="E328" s="156"/>
      <c r="F328" s="156"/>
      <c r="G328" s="156"/>
      <c r="H328" s="156"/>
    </row>
    <row r="329" spans="1:14" ht="18" customHeight="1" x14ac:dyDescent="0.25">
      <c r="G329" s="57"/>
      <c r="H329" s="57"/>
      <c r="I329" s="57"/>
      <c r="J329" s="8"/>
      <c r="K329" s="8"/>
      <c r="L329" s="57"/>
      <c r="M329" s="4" t="s">
        <v>103</v>
      </c>
      <c r="N329" s="8"/>
    </row>
    <row r="330" spans="1:14" ht="18" customHeight="1" x14ac:dyDescent="0.25">
      <c r="A330" s="17" t="s">
        <v>2</v>
      </c>
      <c r="B330" s="89">
        <v>2012</v>
      </c>
      <c r="C330" s="89">
        <v>2013</v>
      </c>
      <c r="D330" s="89">
        <v>2014</v>
      </c>
      <c r="E330" s="89">
        <v>2015</v>
      </c>
      <c r="F330" s="89">
        <v>2016</v>
      </c>
      <c r="G330" s="89">
        <v>2017</v>
      </c>
      <c r="H330" s="89">
        <v>2018</v>
      </c>
      <c r="I330" s="89">
        <v>2019</v>
      </c>
      <c r="J330" s="89">
        <v>2020</v>
      </c>
      <c r="K330" s="89">
        <v>2021</v>
      </c>
      <c r="L330" s="89">
        <v>2022</v>
      </c>
      <c r="M330" s="17">
        <v>2023</v>
      </c>
    </row>
    <row r="331" spans="1:14" ht="18" customHeight="1" x14ac:dyDescent="0.25">
      <c r="A331" s="1" t="s">
        <v>126</v>
      </c>
      <c r="B331" s="92">
        <f t="shared" ref="B331:M331" si="185">B72</f>
        <v>57657837.105057187</v>
      </c>
      <c r="C331" s="92">
        <f t="shared" si="185"/>
        <v>67479735.51517646</v>
      </c>
      <c r="D331" s="92">
        <f t="shared" si="185"/>
        <v>76163179.679703683</v>
      </c>
      <c r="E331" s="92">
        <f t="shared" si="185"/>
        <v>86451850.739523053</v>
      </c>
      <c r="F331" s="92">
        <f t="shared" si="185"/>
        <v>99388796.860462248</v>
      </c>
      <c r="G331" s="92">
        <f t="shared" si="185"/>
        <v>108954408.62444541</v>
      </c>
      <c r="H331" s="92">
        <f t="shared" si="185"/>
        <v>114202816.39407006</v>
      </c>
      <c r="I331" s="98">
        <f t="shared" si="185"/>
        <v>124786233.82810044</v>
      </c>
      <c r="J331" s="98">
        <f t="shared" si="185"/>
        <v>135258748.85523447</v>
      </c>
      <c r="K331" s="98">
        <f t="shared" si="185"/>
        <v>144790631.67314187</v>
      </c>
      <c r="L331" s="98">
        <f t="shared" si="185"/>
        <v>158082422.77954063</v>
      </c>
      <c r="M331" s="76">
        <f t="shared" si="185"/>
        <v>175983042.53806785</v>
      </c>
    </row>
    <row r="332" spans="1:14" ht="18" customHeight="1" x14ac:dyDescent="0.25">
      <c r="A332" s="1" t="s">
        <v>127</v>
      </c>
      <c r="B332" s="24">
        <f t="shared" ref="B332:L332" si="186">B333-B334</f>
        <v>-902226.31594881497</v>
      </c>
      <c r="C332" s="24">
        <f t="shared" si="186"/>
        <v>-1128239.6869185828</v>
      </c>
      <c r="D332" s="24">
        <f t="shared" si="186"/>
        <v>-874978.72411138366</v>
      </c>
      <c r="E332" s="24">
        <f t="shared" si="186"/>
        <v>-1437985.4762272262</v>
      </c>
      <c r="F332" s="24">
        <f>F333-F334</f>
        <v>-2079316.0564127511</v>
      </c>
      <c r="G332" s="24">
        <f t="shared" si="186"/>
        <v>-2084988.992068304</v>
      </c>
      <c r="H332" s="24">
        <f t="shared" si="186"/>
        <v>-1445832.5827677175</v>
      </c>
      <c r="I332" s="24">
        <f t="shared" si="186"/>
        <v>-2319642.7798797139</v>
      </c>
      <c r="J332" s="24">
        <f t="shared" si="186"/>
        <v>-2901176.0055975518</v>
      </c>
      <c r="K332" s="24">
        <f t="shared" si="186"/>
        <v>-2737878.4994736416</v>
      </c>
      <c r="L332" s="24">
        <f t="shared" si="186"/>
        <v>-3208765.8130755629</v>
      </c>
      <c r="M332" s="75">
        <f>M333-M334</f>
        <v>-3595138.8920886465</v>
      </c>
      <c r="N332" s="143"/>
    </row>
    <row r="333" spans="1:14" ht="18" customHeight="1" x14ac:dyDescent="0.25">
      <c r="A333" s="1" t="s">
        <v>128</v>
      </c>
      <c r="B333" s="7">
        <v>205977.87249155497</v>
      </c>
      <c r="C333" s="7">
        <v>207979.41228513743</v>
      </c>
      <c r="D333" s="7">
        <v>195601.15467976438</v>
      </c>
      <c r="E333" s="7">
        <v>218949.49028528851</v>
      </c>
      <c r="F333" s="7">
        <v>214511.81321493469</v>
      </c>
      <c r="G333" s="8">
        <f>[7]Sheet1!V22</f>
        <v>279457.58480852592</v>
      </c>
      <c r="H333" s="8">
        <f>[7]Sheet1!W22</f>
        <v>353238.53870152228</v>
      </c>
      <c r="I333" s="8">
        <f>[7]Sheet1!X22</f>
        <v>486126.63645256596</v>
      </c>
      <c r="J333" s="8">
        <f>[7]Sheet1!Y22</f>
        <v>254857.03744826833</v>
      </c>
      <c r="K333" s="8">
        <f>[7]Sheet1!Z22</f>
        <v>235572.77326714853</v>
      </c>
      <c r="L333" s="8">
        <f>[7]Sheet1!AA22</f>
        <v>423572.97547659703</v>
      </c>
      <c r="M333" s="8">
        <f>[8]Sheet1!AB22</f>
        <v>452833.64087983343</v>
      </c>
    </row>
    <row r="334" spans="1:14" ht="18" customHeight="1" x14ac:dyDescent="0.25">
      <c r="A334" s="1" t="s">
        <v>129</v>
      </c>
      <c r="B334" s="7">
        <v>1108204.1884403699</v>
      </c>
      <c r="C334" s="7">
        <v>1336219.0992037202</v>
      </c>
      <c r="D334" s="7">
        <v>1070579.8787911481</v>
      </c>
      <c r="E334" s="7">
        <v>1656934.9665125147</v>
      </c>
      <c r="F334" s="7">
        <v>2293827.8696276858</v>
      </c>
      <c r="G334" s="8">
        <f>[8]Sheet1!V25</f>
        <v>2364446.5768768298</v>
      </c>
      <c r="H334" s="8">
        <f>[8]Sheet1!W25</f>
        <v>1799071.1214692399</v>
      </c>
      <c r="I334" s="8">
        <f>[8]Sheet1!X25</f>
        <v>2805769.4163322798</v>
      </c>
      <c r="J334" s="8">
        <f>[8]Sheet1!Y25</f>
        <v>3156033.0430458202</v>
      </c>
      <c r="K334" s="8">
        <f>[8]Sheet1!Z25</f>
        <v>2973451.2727407902</v>
      </c>
      <c r="L334" s="8">
        <f>[8]Sheet1!AA25</f>
        <v>3632338.7885521599</v>
      </c>
      <c r="M334" s="8">
        <f>[8]Sheet1!AB25</f>
        <v>4047972.5329684801</v>
      </c>
      <c r="N334" s="1" t="s">
        <v>282</v>
      </c>
    </row>
    <row r="335" spans="1:14" ht="18" customHeight="1" x14ac:dyDescent="0.25">
      <c r="A335" s="4" t="s">
        <v>130</v>
      </c>
      <c r="B335" s="24">
        <f t="shared" ref="B335:K335" si="187">B331+B332</f>
        <v>56755610.789108373</v>
      </c>
      <c r="C335" s="24">
        <f t="shared" si="187"/>
        <v>66351495.828257874</v>
      </c>
      <c r="D335" s="24">
        <f t="shared" si="187"/>
        <v>75288200.955592304</v>
      </c>
      <c r="E335" s="24">
        <f t="shared" si="187"/>
        <v>85013865.263295829</v>
      </c>
      <c r="F335" s="24">
        <f t="shared" si="187"/>
        <v>97309480.804049492</v>
      </c>
      <c r="G335" s="24">
        <f>G331+G332</f>
        <v>106869419.6323771</v>
      </c>
      <c r="H335" s="24">
        <f t="shared" si="187"/>
        <v>112756983.81130233</v>
      </c>
      <c r="I335" s="24">
        <f t="shared" si="187"/>
        <v>122466591.04822072</v>
      </c>
      <c r="J335" s="24">
        <f t="shared" si="187"/>
        <v>132357572.84963693</v>
      </c>
      <c r="K335" s="24">
        <f t="shared" si="187"/>
        <v>142052753.17366824</v>
      </c>
      <c r="L335" s="24">
        <f>L331+L332</f>
        <v>154873656.96646506</v>
      </c>
      <c r="M335" s="36">
        <f>M331+M332</f>
        <v>172387903.6459792</v>
      </c>
    </row>
    <row r="336" spans="1:14" ht="18" customHeight="1" x14ac:dyDescent="0.25">
      <c r="A336" s="1" t="s">
        <v>131</v>
      </c>
      <c r="B336" s="90">
        <f t="shared" ref="B336:L336" si="188">B320</f>
        <v>7447691.9416697798</v>
      </c>
      <c r="C336" s="90">
        <f t="shared" si="188"/>
        <v>9088089.977068698</v>
      </c>
      <c r="D336" s="90">
        <f t="shared" si="188"/>
        <v>9491624.1486697067</v>
      </c>
      <c r="E336" s="90">
        <f t="shared" si="188"/>
        <v>11757446.130926237</v>
      </c>
      <c r="F336" s="90">
        <f t="shared" si="188"/>
        <v>13672357.216686884</v>
      </c>
      <c r="G336" s="90">
        <f t="shared" si="188"/>
        <v>17637551.663640078</v>
      </c>
      <c r="H336" s="90">
        <f t="shared" si="188"/>
        <v>16010732.90542637</v>
      </c>
      <c r="I336" s="90">
        <f>I320</f>
        <v>19652348.059913762</v>
      </c>
      <c r="J336" s="90">
        <f t="shared" si="188"/>
        <v>23366389.802017026</v>
      </c>
      <c r="K336" s="90">
        <f t="shared" si="188"/>
        <v>25296159.551009171</v>
      </c>
      <c r="L336" s="90">
        <f t="shared" si="188"/>
        <v>24754686.92884849</v>
      </c>
      <c r="M336" s="65">
        <f>M320</f>
        <v>27835244.618965201</v>
      </c>
    </row>
    <row r="337" spans="1:13" ht="18" customHeight="1" x14ac:dyDescent="0.25">
      <c r="A337" s="4" t="s">
        <v>132</v>
      </c>
      <c r="B337" s="24">
        <f t="shared" ref="B337:L337" si="189">B335-B336</f>
        <v>49307918.847438596</v>
      </c>
      <c r="C337" s="24">
        <f t="shared" si="189"/>
        <v>57263405.851189174</v>
      </c>
      <c r="D337" s="24">
        <f t="shared" si="189"/>
        <v>65796576.8069226</v>
      </c>
      <c r="E337" s="24">
        <f t="shared" si="189"/>
        <v>73256419.132369593</v>
      </c>
      <c r="F337" s="24">
        <f t="shared" si="189"/>
        <v>83637123.587362602</v>
      </c>
      <c r="G337" s="24">
        <f>G335-G336</f>
        <v>89231867.968737021</v>
      </c>
      <c r="H337" s="24">
        <f t="shared" si="189"/>
        <v>96746250.905875966</v>
      </c>
      <c r="I337" s="24">
        <f t="shared" si="189"/>
        <v>102814242.98830697</v>
      </c>
      <c r="J337" s="24">
        <f t="shared" si="189"/>
        <v>108991183.04761991</v>
      </c>
      <c r="K337" s="24">
        <f t="shared" si="189"/>
        <v>116756593.62265906</v>
      </c>
      <c r="L337" s="24">
        <f t="shared" si="189"/>
        <v>130118970.03761657</v>
      </c>
      <c r="M337" s="36">
        <f>M335-M336</f>
        <v>144552659.02701399</v>
      </c>
    </row>
    <row r="338" spans="1:13" ht="18" customHeight="1" x14ac:dyDescent="0.25">
      <c r="A338" s="1" t="s">
        <v>133</v>
      </c>
      <c r="B338" s="24">
        <f t="shared" ref="B338:L338" si="190">B339-B340</f>
        <v>1268118.5707287388</v>
      </c>
      <c r="C338" s="24">
        <f t="shared" si="190"/>
        <v>1239180.7281834725</v>
      </c>
      <c r="D338" s="24">
        <f t="shared" si="190"/>
        <v>788729.13214852754</v>
      </c>
      <c r="E338" s="24">
        <f t="shared" si="190"/>
        <v>952856.07577632018</v>
      </c>
      <c r="F338" s="24">
        <f t="shared" si="190"/>
        <v>833190.50611622224</v>
      </c>
      <c r="G338" s="24">
        <f t="shared" si="190"/>
        <v>896168.18793247477</v>
      </c>
      <c r="H338" s="24">
        <f t="shared" si="190"/>
        <v>1060602.526885303</v>
      </c>
      <c r="I338" s="24">
        <f t="shared" si="190"/>
        <v>957690.68048829073</v>
      </c>
      <c r="J338" s="24">
        <f t="shared" si="190"/>
        <v>920444.89492529957</v>
      </c>
      <c r="K338" s="24">
        <f t="shared" si="190"/>
        <v>1272310.1412837435</v>
      </c>
      <c r="L338" s="24">
        <f t="shared" si="190"/>
        <v>1380389.4977241009</v>
      </c>
      <c r="M338" s="29">
        <f>M339-M340</f>
        <v>1539219.3831215722</v>
      </c>
    </row>
    <row r="339" spans="1:13" ht="18" customHeight="1" x14ac:dyDescent="0.25">
      <c r="A339" s="1" t="s">
        <v>134</v>
      </c>
      <c r="B339" s="7">
        <v>1433853.3889738885</v>
      </c>
      <c r="C339" s="7">
        <v>1337905.7409337107</v>
      </c>
      <c r="D339" s="7">
        <v>884872.9280361014</v>
      </c>
      <c r="E339" s="7">
        <v>1112000.5469135044</v>
      </c>
      <c r="F339" s="7">
        <v>985560.57501000236</v>
      </c>
      <c r="G339" s="7">
        <f>[8]Sheet1!V31</f>
        <v>1081601.1405738189</v>
      </c>
      <c r="H339" s="7">
        <f>[8]Sheet1!W31</f>
        <v>1212710.3170739349</v>
      </c>
      <c r="I339" s="7">
        <f>[8]Sheet1!X31</f>
        <v>1086759.7821444811</v>
      </c>
      <c r="J339" s="7">
        <f>[8]Sheet1!Y31</f>
        <v>1041300.0518833026</v>
      </c>
      <c r="K339" s="7">
        <f>[8]Sheet1!Z31</f>
        <v>1470811.716259859</v>
      </c>
      <c r="L339" s="7">
        <f>[8]Sheet1!AA31</f>
        <v>1650352.7364940082</v>
      </c>
      <c r="M339" s="8">
        <f>[8]Sheet1!AB31</f>
        <v>1889540.5741836461</v>
      </c>
    </row>
    <row r="340" spans="1:13" ht="18" customHeight="1" x14ac:dyDescent="0.25">
      <c r="A340" s="1" t="s">
        <v>135</v>
      </c>
      <c r="B340" s="7">
        <v>165734.81824514971</v>
      </c>
      <c r="C340" s="7">
        <v>98725.012750238267</v>
      </c>
      <c r="D340" s="7">
        <v>96143.795887573797</v>
      </c>
      <c r="E340" s="7">
        <v>159144.47113718418</v>
      </c>
      <c r="F340" s="7">
        <v>152370.06889378009</v>
      </c>
      <c r="G340" s="7">
        <f>-[7]Sheet1!V36</f>
        <v>185432.95264134416</v>
      </c>
      <c r="H340" s="7">
        <f>-[7]Sheet1!W36</f>
        <v>152107.79018863206</v>
      </c>
      <c r="I340" s="7">
        <f>-[7]Sheet1!X36</f>
        <v>129069.10165619029</v>
      </c>
      <c r="J340" s="7">
        <f>-[7]Sheet1!Y36</f>
        <v>120855.15695800312</v>
      </c>
      <c r="K340" s="7">
        <f>-[7]Sheet1!Z36</f>
        <v>198501.5749761156</v>
      </c>
      <c r="L340" s="7">
        <f>-[7]Sheet1!AA36</f>
        <v>269963.23876990733</v>
      </c>
      <c r="M340" s="8">
        <f>[8]Sheet1!AB36</f>
        <v>350321.19106207398</v>
      </c>
    </row>
    <row r="341" spans="1:13" ht="18" customHeight="1" x14ac:dyDescent="0.25">
      <c r="A341" s="4" t="s">
        <v>136</v>
      </c>
      <c r="B341" s="24">
        <f t="shared" ref="B341:L341" si="191">B337+B338</f>
        <v>50576037.418167338</v>
      </c>
      <c r="C341" s="24">
        <f t="shared" si="191"/>
        <v>58502586.579372644</v>
      </c>
      <c r="D341" s="24">
        <f t="shared" si="191"/>
        <v>66585305.939071126</v>
      </c>
      <c r="E341" s="24">
        <f t="shared" si="191"/>
        <v>74209275.208145916</v>
      </c>
      <c r="F341" s="24">
        <f t="shared" si="191"/>
        <v>84470314.093478829</v>
      </c>
      <c r="G341" s="24">
        <f>G337+G338</f>
        <v>90128036.156669497</v>
      </c>
      <c r="H341" s="24">
        <f t="shared" si="191"/>
        <v>97806853.432761267</v>
      </c>
      <c r="I341" s="24">
        <f t="shared" si="191"/>
        <v>103771933.66879526</v>
      </c>
      <c r="J341" s="24">
        <f t="shared" si="191"/>
        <v>109911627.94254521</v>
      </c>
      <c r="K341" s="24">
        <f t="shared" si="191"/>
        <v>118028903.76394281</v>
      </c>
      <c r="L341" s="24">
        <f t="shared" si="191"/>
        <v>131499359.53534067</v>
      </c>
      <c r="M341" s="36">
        <f>M337+M338</f>
        <v>146091878.41013557</v>
      </c>
    </row>
    <row r="342" spans="1:13" ht="18" customHeight="1" x14ac:dyDescent="0.25">
      <c r="A342" s="4" t="s">
        <v>137</v>
      </c>
      <c r="B342" s="24">
        <f t="shared" ref="B342:L342" si="192">B341+B320</f>
        <v>58023729.359837115</v>
      </c>
      <c r="C342" s="24">
        <f t="shared" si="192"/>
        <v>67590676.556441337</v>
      </c>
      <c r="D342" s="24">
        <f t="shared" si="192"/>
        <v>76076930.087740839</v>
      </c>
      <c r="E342" s="24">
        <f t="shared" si="192"/>
        <v>85966721.339072153</v>
      </c>
      <c r="F342" s="24">
        <f t="shared" si="192"/>
        <v>98142671.310165718</v>
      </c>
      <c r="G342" s="24">
        <f>G341+G320</f>
        <v>107765587.82030958</v>
      </c>
      <c r="H342" s="24">
        <f t="shared" si="192"/>
        <v>113817586.33818763</v>
      </c>
      <c r="I342" s="24">
        <f t="shared" si="192"/>
        <v>123424281.72870901</v>
      </c>
      <c r="J342" s="24">
        <f t="shared" si="192"/>
        <v>133278017.74456224</v>
      </c>
      <c r="K342" s="24">
        <f t="shared" si="192"/>
        <v>143325063.31495199</v>
      </c>
      <c r="L342" s="24">
        <f t="shared" si="192"/>
        <v>156254046.46418917</v>
      </c>
      <c r="M342" s="36">
        <f>M341+M320</f>
        <v>173927123.02910078</v>
      </c>
    </row>
    <row r="343" spans="1:13" ht="18" customHeight="1" x14ac:dyDescent="0.25">
      <c r="A343" s="94" t="s">
        <v>138</v>
      </c>
      <c r="B343" s="95">
        <f t="shared" ref="B343:L343" si="193">B335</f>
        <v>56755610.789108373</v>
      </c>
      <c r="C343" s="95">
        <f t="shared" si="193"/>
        <v>66351495.828257874</v>
      </c>
      <c r="D343" s="95">
        <f t="shared" si="193"/>
        <v>75288200.955592304</v>
      </c>
      <c r="E343" s="95">
        <f t="shared" si="193"/>
        <v>85013865.263295829</v>
      </c>
      <c r="F343" s="95">
        <f t="shared" si="193"/>
        <v>97309480.804049492</v>
      </c>
      <c r="G343" s="95">
        <f t="shared" si="193"/>
        <v>106869419.6323771</v>
      </c>
      <c r="H343" s="95">
        <f t="shared" si="193"/>
        <v>112756983.81130233</v>
      </c>
      <c r="I343" s="95">
        <f t="shared" si="193"/>
        <v>122466591.04822072</v>
      </c>
      <c r="J343" s="95">
        <f t="shared" si="193"/>
        <v>132357572.84963693</v>
      </c>
      <c r="K343" s="95">
        <f t="shared" si="193"/>
        <v>142052753.17366824</v>
      </c>
      <c r="L343" s="95">
        <f t="shared" si="193"/>
        <v>154873656.96646506</v>
      </c>
      <c r="M343" s="96">
        <f>M335</f>
        <v>172387903.6459792</v>
      </c>
    </row>
    <row r="344" spans="1:13" ht="18" customHeight="1" x14ac:dyDescent="0.25">
      <c r="B344" s="7"/>
      <c r="F344" s="104"/>
      <c r="G344" s="104"/>
      <c r="H344" s="104"/>
      <c r="I344" s="104"/>
      <c r="J344" s="104"/>
      <c r="K344" s="104"/>
      <c r="L344"/>
    </row>
    <row r="345" spans="1:13" ht="18" customHeight="1" x14ac:dyDescent="0.25">
      <c r="A345" s="156" t="s">
        <v>269</v>
      </c>
      <c r="B345" s="156"/>
      <c r="C345" s="156"/>
      <c r="D345" s="156"/>
      <c r="E345" s="156"/>
      <c r="F345" s="156"/>
      <c r="G345" s="156"/>
      <c r="H345" s="156"/>
    </row>
    <row r="346" spans="1:13" ht="18" customHeight="1" x14ac:dyDescent="0.25">
      <c r="M346" s="4" t="s">
        <v>103</v>
      </c>
    </row>
    <row r="347" spans="1:13" ht="18" customHeight="1" x14ac:dyDescent="0.25">
      <c r="A347" s="17" t="s">
        <v>2</v>
      </c>
      <c r="B347" s="89">
        <v>2012</v>
      </c>
      <c r="C347" s="89">
        <v>2013</v>
      </c>
      <c r="D347" s="89">
        <v>2014</v>
      </c>
      <c r="E347" s="89">
        <v>2015</v>
      </c>
      <c r="F347" s="89">
        <v>2016</v>
      </c>
      <c r="G347" s="89">
        <v>2017</v>
      </c>
      <c r="H347" s="89">
        <v>2018</v>
      </c>
      <c r="I347" s="89">
        <v>2019</v>
      </c>
      <c r="J347" s="89">
        <v>2020</v>
      </c>
      <c r="K347" s="89">
        <v>2021</v>
      </c>
      <c r="L347" s="89">
        <v>2022</v>
      </c>
      <c r="M347" s="17">
        <v>2023</v>
      </c>
    </row>
    <row r="348" spans="1:13" ht="18" customHeight="1" x14ac:dyDescent="0.25">
      <c r="A348" s="1" t="s">
        <v>139</v>
      </c>
      <c r="B348" s="92">
        <f t="shared" ref="B348:L348" si="194">B350+B349</f>
        <v>13941974.447735267</v>
      </c>
      <c r="C348" s="92">
        <f t="shared" si="194"/>
        <v>13874574.107307479</v>
      </c>
      <c r="D348" s="92">
        <f t="shared" si="194"/>
        <v>14925779.142030761</v>
      </c>
      <c r="E348" s="92">
        <f t="shared" si="194"/>
        <v>16138366.809048884</v>
      </c>
      <c r="F348" s="92">
        <f t="shared" si="194"/>
        <v>17717212.557318628</v>
      </c>
      <c r="G348" s="92">
        <f t="shared" si="194"/>
        <v>18599163.960091814</v>
      </c>
      <c r="H348" s="92">
        <f t="shared" si="194"/>
        <v>18810171.96414993</v>
      </c>
      <c r="I348" s="92">
        <f t="shared" si="194"/>
        <v>22101293.07757568</v>
      </c>
      <c r="J348" s="92">
        <f t="shared" si="194"/>
        <v>19629077.923220709</v>
      </c>
      <c r="K348" s="92">
        <f t="shared" si="194"/>
        <v>22686817.37009763</v>
      </c>
      <c r="L348" s="92">
        <f t="shared" si="194"/>
        <v>27609311.544976175</v>
      </c>
      <c r="M348" s="7">
        <f>M349+M350</f>
        <v>32402976.400055226</v>
      </c>
    </row>
    <row r="349" spans="1:13" ht="18" customHeight="1" x14ac:dyDescent="0.25">
      <c r="A349" s="1" t="s">
        <v>140</v>
      </c>
      <c r="B349" s="92">
        <f t="shared" ref="B349:L350" si="195">B254</f>
        <v>9256365.1000000034</v>
      </c>
      <c r="C349" s="92">
        <f t="shared" si="195"/>
        <v>8403257.3999999966</v>
      </c>
      <c r="D349" s="92">
        <f t="shared" si="195"/>
        <v>8441486.8000000026</v>
      </c>
      <c r="E349" s="92">
        <f t="shared" si="195"/>
        <v>8708689.8510879073</v>
      </c>
      <c r="F349" s="92">
        <f t="shared" si="195"/>
        <v>9177377.1265408918</v>
      </c>
      <c r="G349" s="92">
        <f t="shared" si="195"/>
        <v>10057801.107945021</v>
      </c>
      <c r="H349" s="92">
        <f t="shared" si="195"/>
        <v>9720088.1274812128</v>
      </c>
      <c r="I349" s="92">
        <f t="shared" si="195"/>
        <v>12305449.625052175</v>
      </c>
      <c r="J349" s="92">
        <f t="shared" si="195"/>
        <v>14620150.634000901</v>
      </c>
      <c r="K349" s="92">
        <f t="shared" si="195"/>
        <v>15523687.057492921</v>
      </c>
      <c r="L349" s="92">
        <f t="shared" si="195"/>
        <v>16639962.697222402</v>
      </c>
      <c r="M349" s="7">
        <f>M254</f>
        <v>17380770.457732048</v>
      </c>
    </row>
    <row r="350" spans="1:13" ht="18" customHeight="1" x14ac:dyDescent="0.25">
      <c r="A350" s="1" t="s">
        <v>141</v>
      </c>
      <c r="B350" s="92">
        <f t="shared" si="195"/>
        <v>4685609.3477352634</v>
      </c>
      <c r="C350" s="92">
        <f t="shared" si="195"/>
        <v>5471316.7073074821</v>
      </c>
      <c r="D350" s="92">
        <f t="shared" si="195"/>
        <v>6484292.342030758</v>
      </c>
      <c r="E350" s="92">
        <f t="shared" si="195"/>
        <v>7429676.9579609754</v>
      </c>
      <c r="F350" s="92">
        <f t="shared" si="195"/>
        <v>8539835.430777736</v>
      </c>
      <c r="G350" s="92">
        <f t="shared" si="195"/>
        <v>8541362.8521467932</v>
      </c>
      <c r="H350" s="92">
        <f t="shared" si="195"/>
        <v>9090083.8366687149</v>
      </c>
      <c r="I350" s="92">
        <f t="shared" si="195"/>
        <v>9795843.4525235053</v>
      </c>
      <c r="J350" s="92">
        <f t="shared" si="195"/>
        <v>5008927.2892198078</v>
      </c>
      <c r="K350" s="92">
        <f t="shared" si="195"/>
        <v>7163130.3126047086</v>
      </c>
      <c r="L350" s="92">
        <f t="shared" si="195"/>
        <v>10969348.847753774</v>
      </c>
      <c r="M350" s="7">
        <f>M255</f>
        <v>15022205.942323178</v>
      </c>
    </row>
    <row r="351" spans="1:13" ht="18" customHeight="1" x14ac:dyDescent="0.25">
      <c r="A351" s="1" t="s">
        <v>142</v>
      </c>
      <c r="B351" s="92">
        <f t="shared" ref="B351:L351" si="196">B333</f>
        <v>205977.87249155497</v>
      </c>
      <c r="C351" s="92">
        <f t="shared" si="196"/>
        <v>207979.41228513743</v>
      </c>
      <c r="D351" s="92">
        <f t="shared" si="196"/>
        <v>195601.15467976438</v>
      </c>
      <c r="E351" s="92">
        <f t="shared" si="196"/>
        <v>218949.49028528851</v>
      </c>
      <c r="F351" s="92">
        <f t="shared" si="196"/>
        <v>214511.81321493469</v>
      </c>
      <c r="G351" s="92">
        <f t="shared" si="196"/>
        <v>279457.58480852592</v>
      </c>
      <c r="H351" s="92">
        <f t="shared" si="196"/>
        <v>353238.53870152228</v>
      </c>
      <c r="I351" s="92">
        <f t="shared" si="196"/>
        <v>486126.63645256596</v>
      </c>
      <c r="J351" s="92">
        <f t="shared" si="196"/>
        <v>254857.03744826833</v>
      </c>
      <c r="K351" s="92">
        <f t="shared" si="196"/>
        <v>235572.77326714853</v>
      </c>
      <c r="L351" s="92">
        <f t="shared" si="196"/>
        <v>423572.97547659703</v>
      </c>
      <c r="M351" s="7">
        <f>M333</f>
        <v>452833.64087983343</v>
      </c>
    </row>
    <row r="352" spans="1:13" ht="18" customHeight="1" x14ac:dyDescent="0.25">
      <c r="A352" s="1" t="s">
        <v>143</v>
      </c>
      <c r="B352" s="92">
        <f t="shared" ref="B352:L352" si="197">B339</f>
        <v>1433853.3889738885</v>
      </c>
      <c r="C352" s="92">
        <f t="shared" si="197"/>
        <v>1337905.7409337107</v>
      </c>
      <c r="D352" s="92">
        <f t="shared" si="197"/>
        <v>884872.9280361014</v>
      </c>
      <c r="E352" s="92">
        <f t="shared" si="197"/>
        <v>1112000.5469135044</v>
      </c>
      <c r="F352" s="92">
        <f t="shared" si="197"/>
        <v>985560.57501000236</v>
      </c>
      <c r="G352" s="92">
        <f t="shared" si="197"/>
        <v>1081601.1405738189</v>
      </c>
      <c r="H352" s="92">
        <f t="shared" si="197"/>
        <v>1212710.3170739349</v>
      </c>
      <c r="I352" s="92">
        <f t="shared" si="197"/>
        <v>1086759.7821444811</v>
      </c>
      <c r="J352" s="92">
        <f t="shared" si="197"/>
        <v>1041300.0518833026</v>
      </c>
      <c r="K352" s="92">
        <f t="shared" si="197"/>
        <v>1470811.716259859</v>
      </c>
      <c r="L352" s="92">
        <f t="shared" si="197"/>
        <v>1650352.7364940082</v>
      </c>
      <c r="M352" s="7">
        <f>M339</f>
        <v>1889540.5741836461</v>
      </c>
    </row>
    <row r="353" spans="1:13" ht="18" customHeight="1" x14ac:dyDescent="0.25">
      <c r="A353" s="4" t="s">
        <v>144</v>
      </c>
      <c r="B353" s="24">
        <f t="shared" ref="B353:L353" si="198">B348+B351+B352</f>
        <v>15581805.70920071</v>
      </c>
      <c r="C353" s="24">
        <f t="shared" si="198"/>
        <v>15420459.260526327</v>
      </c>
      <c r="D353" s="24">
        <f t="shared" si="198"/>
        <v>16006253.224746626</v>
      </c>
      <c r="E353" s="24">
        <f t="shared" si="198"/>
        <v>17469316.846247677</v>
      </c>
      <c r="F353" s="24">
        <f t="shared" si="198"/>
        <v>18917284.945543565</v>
      </c>
      <c r="G353" s="24">
        <f t="shared" si="198"/>
        <v>19960222.685474157</v>
      </c>
      <c r="H353" s="24">
        <f t="shared" si="198"/>
        <v>20376120.819925386</v>
      </c>
      <c r="I353" s="24">
        <f t="shared" si="198"/>
        <v>23674179.496172726</v>
      </c>
      <c r="J353" s="24">
        <f t="shared" si="198"/>
        <v>20925235.01255228</v>
      </c>
      <c r="K353" s="24">
        <f t="shared" si="198"/>
        <v>24393201.859624639</v>
      </c>
      <c r="L353" s="24">
        <f t="shared" si="198"/>
        <v>29683237.25694678</v>
      </c>
      <c r="M353" s="25">
        <f>M348+M351+M352</f>
        <v>34745350.615118705</v>
      </c>
    </row>
    <row r="354" spans="1:13" ht="18" customHeight="1" x14ac:dyDescent="0.25">
      <c r="A354" s="1" t="s">
        <v>145</v>
      </c>
      <c r="B354" s="92">
        <f t="shared" ref="B354:L354" si="199">B355+B356</f>
        <v>19940423.723881956</v>
      </c>
      <c r="C354" s="92">
        <f t="shared" si="199"/>
        <v>21614687.232931763</v>
      </c>
      <c r="D354" s="92">
        <f t="shared" si="199"/>
        <v>22539831.660499349</v>
      </c>
      <c r="E354" s="92">
        <f t="shared" si="199"/>
        <v>22316225.576554283</v>
      </c>
      <c r="F354" s="92">
        <f t="shared" si="199"/>
        <v>20665232.036045704</v>
      </c>
      <c r="G354" s="92">
        <f t="shared" si="199"/>
        <v>20719433.996915437</v>
      </c>
      <c r="H354" s="92">
        <f t="shared" si="199"/>
        <v>23653215.762385175</v>
      </c>
      <c r="I354" s="92">
        <f t="shared" si="199"/>
        <v>23806197.639535375</v>
      </c>
      <c r="J354" s="92">
        <f t="shared" si="199"/>
        <v>20992736.838143766</v>
      </c>
      <c r="K354" s="92">
        <f t="shared" si="199"/>
        <v>26675719.548648231</v>
      </c>
      <c r="L354" s="92">
        <f t="shared" si="199"/>
        <v>38409636.581127532</v>
      </c>
      <c r="M354" s="7">
        <f>M355+M356</f>
        <v>38350921.658180937</v>
      </c>
    </row>
    <row r="355" spans="1:13" ht="18" customHeight="1" x14ac:dyDescent="0.25">
      <c r="A355" s="1" t="s">
        <v>146</v>
      </c>
      <c r="B355" s="92">
        <f t="shared" ref="B355:L356" si="200">B257</f>
        <v>16227331.756999999</v>
      </c>
      <c r="C355" s="92">
        <f t="shared" si="200"/>
        <v>17628318.708000004</v>
      </c>
      <c r="D355" s="92">
        <f t="shared" si="200"/>
        <v>18054008.335999999</v>
      </c>
      <c r="E355" s="92">
        <f t="shared" si="200"/>
        <v>16955418.675483305</v>
      </c>
      <c r="F355" s="92">
        <f t="shared" si="200"/>
        <v>15602694.143959664</v>
      </c>
      <c r="G355" s="92">
        <f t="shared" si="200"/>
        <v>16257686.026627582</v>
      </c>
      <c r="H355" s="92">
        <f t="shared" si="200"/>
        <v>19294814.563597124</v>
      </c>
      <c r="I355" s="92">
        <f t="shared" si="200"/>
        <v>19713652.641506132</v>
      </c>
      <c r="J355" s="92">
        <f t="shared" si="200"/>
        <v>17967329.077685222</v>
      </c>
      <c r="K355" s="92">
        <f t="shared" si="200"/>
        <v>22983447.192298464</v>
      </c>
      <c r="L355" s="92">
        <f t="shared" si="200"/>
        <v>32730313.466535337</v>
      </c>
      <c r="M355" s="7">
        <f>M257</f>
        <v>32795993.223521102</v>
      </c>
    </row>
    <row r="356" spans="1:13" ht="18" customHeight="1" x14ac:dyDescent="0.25">
      <c r="A356" s="1" t="s">
        <v>147</v>
      </c>
      <c r="B356" s="92">
        <f t="shared" si="200"/>
        <v>3713091.9668819578</v>
      </c>
      <c r="C356" s="92">
        <f t="shared" si="200"/>
        <v>3986368.5249317568</v>
      </c>
      <c r="D356" s="92">
        <f t="shared" si="200"/>
        <v>4485823.3244993482</v>
      </c>
      <c r="E356" s="92">
        <f t="shared" si="200"/>
        <v>5360806.9010709804</v>
      </c>
      <c r="F356" s="92">
        <f t="shared" si="200"/>
        <v>5062537.8920860393</v>
      </c>
      <c r="G356" s="92">
        <f t="shared" si="200"/>
        <v>4461747.9702878566</v>
      </c>
      <c r="H356" s="92">
        <f t="shared" si="200"/>
        <v>4358401.1987880524</v>
      </c>
      <c r="I356" s="92">
        <f t="shared" si="200"/>
        <v>4092544.9980292437</v>
      </c>
      <c r="J356" s="92">
        <f t="shared" si="200"/>
        <v>3025407.7604585444</v>
      </c>
      <c r="K356" s="92">
        <f t="shared" si="200"/>
        <v>3692272.3563497644</v>
      </c>
      <c r="L356" s="92">
        <f t="shared" si="200"/>
        <v>5679323.1145921927</v>
      </c>
      <c r="M356" s="7">
        <f>M258</f>
        <v>5554928.4346598322</v>
      </c>
    </row>
    <row r="357" spans="1:13" ht="18" customHeight="1" x14ac:dyDescent="0.25">
      <c r="A357" s="1" t="s">
        <v>148</v>
      </c>
      <c r="B357" s="92">
        <f t="shared" ref="B357:L357" si="201">B334</f>
        <v>1108204.1884403699</v>
      </c>
      <c r="C357" s="92">
        <f t="shared" si="201"/>
        <v>1336219.0992037202</v>
      </c>
      <c r="D357" s="92">
        <f t="shared" si="201"/>
        <v>1070579.8787911481</v>
      </c>
      <c r="E357" s="92">
        <f t="shared" si="201"/>
        <v>1656934.9665125147</v>
      </c>
      <c r="F357" s="92">
        <f t="shared" si="201"/>
        <v>2293827.8696276858</v>
      </c>
      <c r="G357" s="92">
        <f t="shared" si="201"/>
        <v>2364446.5768768298</v>
      </c>
      <c r="H357" s="92">
        <f t="shared" si="201"/>
        <v>1799071.1214692399</v>
      </c>
      <c r="I357" s="92">
        <f t="shared" si="201"/>
        <v>2805769.4163322798</v>
      </c>
      <c r="J357" s="92">
        <f t="shared" si="201"/>
        <v>3156033.0430458202</v>
      </c>
      <c r="K357" s="92">
        <f t="shared" si="201"/>
        <v>2973451.2727407902</v>
      </c>
      <c r="L357" s="92">
        <f t="shared" si="201"/>
        <v>3632338.7885521599</v>
      </c>
      <c r="M357" s="7">
        <f>M334</f>
        <v>4047972.5329684801</v>
      </c>
    </row>
    <row r="358" spans="1:13" ht="18" customHeight="1" x14ac:dyDescent="0.25">
      <c r="A358" s="1" t="s">
        <v>149</v>
      </c>
      <c r="B358" s="92">
        <f t="shared" ref="B358:L358" si="202">B340</f>
        <v>165734.81824514971</v>
      </c>
      <c r="C358" s="92">
        <f t="shared" si="202"/>
        <v>98725.012750238267</v>
      </c>
      <c r="D358" s="92">
        <f t="shared" si="202"/>
        <v>96143.795887573797</v>
      </c>
      <c r="E358" s="92">
        <f t="shared" si="202"/>
        <v>159144.47113718418</v>
      </c>
      <c r="F358" s="92">
        <f t="shared" si="202"/>
        <v>152370.06889378009</v>
      </c>
      <c r="G358" s="92">
        <f t="shared" si="202"/>
        <v>185432.95264134416</v>
      </c>
      <c r="H358" s="92">
        <f t="shared" si="202"/>
        <v>152107.79018863206</v>
      </c>
      <c r="I358" s="92">
        <f t="shared" si="202"/>
        <v>129069.10165619029</v>
      </c>
      <c r="J358" s="92">
        <f t="shared" si="202"/>
        <v>120855.15695800312</v>
      </c>
      <c r="K358" s="92">
        <f t="shared" si="202"/>
        <v>198501.5749761156</v>
      </c>
      <c r="L358" s="92">
        <f t="shared" si="202"/>
        <v>269963.23876990733</v>
      </c>
      <c r="M358" s="7">
        <f>M340</f>
        <v>350321.19106207398</v>
      </c>
    </row>
    <row r="359" spans="1:13" ht="18" customHeight="1" x14ac:dyDescent="0.25">
      <c r="A359" s="1" t="s">
        <v>150</v>
      </c>
      <c r="B359" s="92">
        <f t="shared" ref="B359:L359" si="203">B353-B354-B357-B358</f>
        <v>-5632557.0213667657</v>
      </c>
      <c r="C359" s="92">
        <f t="shared" si="203"/>
        <v>-7629172.0843593944</v>
      </c>
      <c r="D359" s="92">
        <f t="shared" si="203"/>
        <v>-7700302.1104314448</v>
      </c>
      <c r="E359" s="92">
        <f t="shared" si="203"/>
        <v>-6662988.1679563057</v>
      </c>
      <c r="F359" s="92">
        <f t="shared" si="203"/>
        <v>-4194145.0290236049</v>
      </c>
      <c r="G359" s="92">
        <f t="shared" si="203"/>
        <v>-3309090.840959454</v>
      </c>
      <c r="H359" s="92">
        <f t="shared" si="203"/>
        <v>-5228273.8541176599</v>
      </c>
      <c r="I359" s="92">
        <f t="shared" si="203"/>
        <v>-3066856.6613511187</v>
      </c>
      <c r="J359" s="92">
        <f t="shared" si="203"/>
        <v>-3344390.0255953092</v>
      </c>
      <c r="K359" s="92">
        <f t="shared" si="203"/>
        <v>-5454470.5367404977</v>
      </c>
      <c r="L359" s="92">
        <f t="shared" si="203"/>
        <v>-12628701.351502819</v>
      </c>
      <c r="M359" s="7">
        <f>M353-M354-M357-M358</f>
        <v>-8003864.7670927867</v>
      </c>
    </row>
    <row r="360" spans="1:13" ht="18" customHeight="1" x14ac:dyDescent="0.25">
      <c r="A360" s="4" t="s">
        <v>151</v>
      </c>
      <c r="B360" s="24">
        <f t="shared" ref="B360:L360" si="204">B354+B357+B358+B359</f>
        <v>15581805.709200712</v>
      </c>
      <c r="C360" s="24">
        <f t="shared" si="204"/>
        <v>15420459.260526327</v>
      </c>
      <c r="D360" s="24">
        <f t="shared" si="204"/>
        <v>16006253.22474663</v>
      </c>
      <c r="E360" s="24">
        <f t="shared" si="204"/>
        <v>17469316.84624768</v>
      </c>
      <c r="F360" s="24">
        <f t="shared" si="204"/>
        <v>18917284.945543561</v>
      </c>
      <c r="G360" s="24">
        <f t="shared" si="204"/>
        <v>19960222.685474157</v>
      </c>
      <c r="H360" s="24">
        <f t="shared" si="204"/>
        <v>20376120.81992539</v>
      </c>
      <c r="I360" s="24">
        <f t="shared" si="204"/>
        <v>23674179.496172726</v>
      </c>
      <c r="J360" s="24">
        <f t="shared" si="204"/>
        <v>20925235.012552276</v>
      </c>
      <c r="K360" s="24">
        <f t="shared" si="204"/>
        <v>24393201.859624639</v>
      </c>
      <c r="L360" s="24">
        <f t="shared" si="204"/>
        <v>29683237.256946772</v>
      </c>
      <c r="M360" s="25">
        <f>M354+M357+M358+M359</f>
        <v>34745350.615118697</v>
      </c>
    </row>
    <row r="361" spans="1:13" ht="18" customHeight="1" x14ac:dyDescent="0.25">
      <c r="A361" s="1" t="s">
        <v>152</v>
      </c>
      <c r="B361" s="92">
        <f t="shared" ref="B361:L361" si="205">B359</f>
        <v>-5632557.0213667657</v>
      </c>
      <c r="C361" s="92">
        <f t="shared" si="205"/>
        <v>-7629172.0843593944</v>
      </c>
      <c r="D361" s="92">
        <f t="shared" si="205"/>
        <v>-7700302.1104314448</v>
      </c>
      <c r="E361" s="92">
        <f t="shared" si="205"/>
        <v>-6662988.1679563057</v>
      </c>
      <c r="F361" s="92">
        <f t="shared" si="205"/>
        <v>-4194145.0290236049</v>
      </c>
      <c r="G361" s="92">
        <f t="shared" si="205"/>
        <v>-3309090.840959454</v>
      </c>
      <c r="H361" s="92">
        <f t="shared" si="205"/>
        <v>-5228273.8541176599</v>
      </c>
      <c r="I361" s="92">
        <f t="shared" si="205"/>
        <v>-3066856.6613511187</v>
      </c>
      <c r="J361" s="92">
        <f t="shared" si="205"/>
        <v>-3344390.0255953092</v>
      </c>
      <c r="K361" s="92">
        <f t="shared" si="205"/>
        <v>-5454470.5367404977</v>
      </c>
      <c r="L361" s="92">
        <f t="shared" si="205"/>
        <v>-12628701.351502819</v>
      </c>
      <c r="M361" s="7">
        <f>M359</f>
        <v>-8003864.7670927867</v>
      </c>
    </row>
    <row r="362" spans="1:13" ht="18" customHeight="1" x14ac:dyDescent="0.25">
      <c r="A362" s="1" t="s">
        <v>153</v>
      </c>
      <c r="B362" s="92">
        <f t="shared" ref="B362:L362" si="206">B363-B361</f>
        <v>-637150.15872236341</v>
      </c>
      <c r="C362" s="92">
        <f t="shared" si="206"/>
        <v>67936.563118791208</v>
      </c>
      <c r="D362" s="92">
        <f t="shared" si="206"/>
        <v>640164.15805830527</v>
      </c>
      <c r="E362" s="92">
        <f t="shared" si="206"/>
        <v>670987.12972184829</v>
      </c>
      <c r="F362" s="92">
        <f t="shared" si="206"/>
        <v>886322.18991528684</v>
      </c>
      <c r="G362" s="92">
        <f t="shared" si="206"/>
        <v>-2258844.4826465081</v>
      </c>
      <c r="H362" s="92">
        <f t="shared" si="206"/>
        <v>5830.3730466198176</v>
      </c>
      <c r="I362" s="92">
        <f t="shared" si="206"/>
        <v>-6378088.4454564713</v>
      </c>
      <c r="J362" s="92">
        <f t="shared" si="206"/>
        <v>-14598877.177562399</v>
      </c>
      <c r="K362" s="92">
        <f t="shared" si="206"/>
        <v>-15186275.062940374</v>
      </c>
      <c r="L362" s="92">
        <f t="shared" si="206"/>
        <v>-3486701.31729679</v>
      </c>
      <c r="M362" s="7">
        <f>M363-M361</f>
        <v>-4970493.1666362807</v>
      </c>
    </row>
    <row r="363" spans="1:13" ht="18" customHeight="1" x14ac:dyDescent="0.25">
      <c r="A363" s="94" t="s">
        <v>154</v>
      </c>
      <c r="B363" s="95">
        <f t="shared" ref="B363:L363" si="207">B325</f>
        <v>-6269707.1800891291</v>
      </c>
      <c r="C363" s="95">
        <f t="shared" si="207"/>
        <v>-7561235.5212406032</v>
      </c>
      <c r="D363" s="95">
        <f t="shared" si="207"/>
        <v>-7060137.9523731396</v>
      </c>
      <c r="E363" s="95">
        <f t="shared" si="207"/>
        <v>-5992001.0382344574</v>
      </c>
      <c r="F363" s="95">
        <f t="shared" si="207"/>
        <v>-3307822.8391083181</v>
      </c>
      <c r="G363" s="95">
        <f t="shared" si="207"/>
        <v>-5567935.3236059621</v>
      </c>
      <c r="H363" s="95">
        <f t="shared" si="207"/>
        <v>-5222443.48107104</v>
      </c>
      <c r="I363" s="95">
        <f t="shared" si="207"/>
        <v>-9444945.1068075895</v>
      </c>
      <c r="J363" s="95">
        <f t="shared" si="207"/>
        <v>-17943267.203157708</v>
      </c>
      <c r="K363" s="95">
        <f t="shared" si="207"/>
        <v>-20640745.599680871</v>
      </c>
      <c r="L363" s="95">
        <f t="shared" si="207"/>
        <v>-16115402.668799609</v>
      </c>
      <c r="M363" s="54">
        <f>M325</f>
        <v>-12974357.933729067</v>
      </c>
    </row>
    <row r="364" spans="1:13" ht="18" customHeight="1" x14ac:dyDescent="0.25">
      <c r="B364" s="105"/>
      <c r="C364" s="105"/>
      <c r="D364" s="105"/>
      <c r="E364" s="105"/>
      <c r="F364" s="105"/>
      <c r="G364" s="105"/>
      <c r="H364" s="105"/>
      <c r="I364" s="105"/>
      <c r="J364" s="105"/>
      <c r="K364" s="105"/>
      <c r="L364" s="105"/>
    </row>
    <row r="365" spans="1:13" ht="18" customHeight="1" x14ac:dyDescent="0.25">
      <c r="A365" s="156" t="s">
        <v>270</v>
      </c>
      <c r="B365" s="156"/>
      <c r="C365" s="156"/>
      <c r="D365" s="156"/>
      <c r="E365" s="156"/>
      <c r="F365" s="156"/>
      <c r="G365" s="156"/>
      <c r="H365" s="156"/>
    </row>
    <row r="366" spans="1:13" ht="18" customHeight="1" x14ac:dyDescent="0.25">
      <c r="M366" s="4" t="s">
        <v>103</v>
      </c>
    </row>
    <row r="367" spans="1:13" ht="18" customHeight="1" x14ac:dyDescent="0.25">
      <c r="A367" s="17" t="s">
        <v>2</v>
      </c>
      <c r="B367" s="17">
        <v>2012</v>
      </c>
      <c r="C367" s="17">
        <v>2013</v>
      </c>
      <c r="D367" s="17">
        <v>2014</v>
      </c>
      <c r="E367" s="17">
        <v>2015</v>
      </c>
      <c r="F367" s="17">
        <v>2016</v>
      </c>
      <c r="G367" s="17">
        <v>2017</v>
      </c>
      <c r="H367" s="17">
        <v>2018</v>
      </c>
      <c r="I367" s="17">
        <v>2019</v>
      </c>
      <c r="J367" s="17">
        <v>2020</v>
      </c>
      <c r="K367" s="17">
        <v>2021</v>
      </c>
      <c r="L367" s="17">
        <v>2022</v>
      </c>
      <c r="M367" s="17">
        <v>2023</v>
      </c>
    </row>
    <row r="368" spans="1:13" ht="18" customHeight="1" x14ac:dyDescent="0.25">
      <c r="A368" s="1" t="s">
        <v>155</v>
      </c>
      <c r="B368" s="92">
        <f t="shared" ref="B368:M368" si="208">B74</f>
        <v>62293160.105057187</v>
      </c>
      <c r="C368" s="92">
        <f t="shared" si="208"/>
        <v>72950716.731015131</v>
      </c>
      <c r="D368" s="92">
        <f t="shared" si="208"/>
        <v>82573387.258053541</v>
      </c>
      <c r="E368" s="92">
        <f t="shared" si="208"/>
        <v>94316430.153754309</v>
      </c>
      <c r="F368" s="92">
        <f t="shared" si="208"/>
        <v>108327463.61993921</v>
      </c>
      <c r="G368" s="24">
        <f t="shared" si="208"/>
        <v>118742132.82499541</v>
      </c>
      <c r="H368" s="92">
        <f t="shared" si="208"/>
        <v>123997772.37288593</v>
      </c>
      <c r="I368" s="92">
        <f t="shared" si="208"/>
        <v>134540193.9038831</v>
      </c>
      <c r="J368" s="92">
        <f t="shared" si="208"/>
        <v>145384353.31537086</v>
      </c>
      <c r="K368" s="92">
        <f t="shared" si="208"/>
        <v>156167137.11860132</v>
      </c>
      <c r="L368" s="92">
        <f t="shared" si="208"/>
        <v>170820032.38642055</v>
      </c>
      <c r="M368" s="7">
        <f t="shared" si="208"/>
        <v>188788051.86389205</v>
      </c>
    </row>
    <row r="369" spans="1:21" ht="18" customHeight="1" x14ac:dyDescent="0.25">
      <c r="A369" s="1" t="s">
        <v>156</v>
      </c>
      <c r="B369" s="92">
        <f t="shared" ref="B369:F369" si="209">B332</f>
        <v>-902226.31594881497</v>
      </c>
      <c r="C369" s="92">
        <f t="shared" si="209"/>
        <v>-1128239.6869185828</v>
      </c>
      <c r="D369" s="92">
        <f t="shared" si="209"/>
        <v>-874978.72411138366</v>
      </c>
      <c r="E369" s="92">
        <f t="shared" si="209"/>
        <v>-1437985.4762272262</v>
      </c>
      <c r="F369" s="92">
        <f t="shared" si="209"/>
        <v>-2079316.0564127511</v>
      </c>
      <c r="G369" s="92">
        <f t="shared" ref="G369:M369" si="210">G332</f>
        <v>-2084988.992068304</v>
      </c>
      <c r="H369" s="92">
        <f t="shared" si="210"/>
        <v>-1445832.5827677175</v>
      </c>
      <c r="I369" s="92">
        <f t="shared" si="210"/>
        <v>-2319642.7798797139</v>
      </c>
      <c r="J369" s="92">
        <f t="shared" si="210"/>
        <v>-2901176.0055975518</v>
      </c>
      <c r="K369" s="92">
        <f t="shared" si="210"/>
        <v>-2737878.4994736416</v>
      </c>
      <c r="L369" s="92">
        <f t="shared" si="210"/>
        <v>-3208765.8130755629</v>
      </c>
      <c r="M369" s="7">
        <f t="shared" si="210"/>
        <v>-3595138.8920886465</v>
      </c>
    </row>
    <row r="370" spans="1:21" ht="18" customHeight="1" x14ac:dyDescent="0.25">
      <c r="A370" s="4" t="s">
        <v>157</v>
      </c>
      <c r="B370" s="24">
        <f t="shared" ref="B370:L370" si="211">B368+B369</f>
        <v>61390933.789108373</v>
      </c>
      <c r="C370" s="24">
        <f t="shared" si="211"/>
        <v>71822477.044096544</v>
      </c>
      <c r="D370" s="24">
        <f t="shared" si="211"/>
        <v>81698408.533942163</v>
      </c>
      <c r="E370" s="24">
        <f t="shared" si="211"/>
        <v>92878444.677527085</v>
      </c>
      <c r="F370" s="24">
        <f t="shared" si="211"/>
        <v>106248147.56352645</v>
      </c>
      <c r="G370" s="24">
        <f t="shared" si="211"/>
        <v>116657143.83292711</v>
      </c>
      <c r="H370" s="24">
        <f t="shared" si="211"/>
        <v>122551939.79011822</v>
      </c>
      <c r="I370" s="24">
        <f t="shared" si="211"/>
        <v>132220551.12400338</v>
      </c>
      <c r="J370" s="24">
        <f t="shared" si="211"/>
        <v>142483177.3097733</v>
      </c>
      <c r="K370" s="24">
        <f t="shared" si="211"/>
        <v>153429258.61912769</v>
      </c>
      <c r="L370" s="24">
        <f t="shared" si="211"/>
        <v>167611266.57334498</v>
      </c>
      <c r="M370" s="25">
        <f>M368+M369</f>
        <v>185192912.9718034</v>
      </c>
      <c r="N370" s="93"/>
    </row>
    <row r="371" spans="1:21" ht="18" customHeight="1" x14ac:dyDescent="0.25">
      <c r="A371" s="1" t="s">
        <v>131</v>
      </c>
      <c r="B371" s="92">
        <f t="shared" ref="B371:L371" si="212">B320</f>
        <v>7447691.9416697798</v>
      </c>
      <c r="C371" s="92">
        <f t="shared" si="212"/>
        <v>9088089.977068698</v>
      </c>
      <c r="D371" s="92">
        <f t="shared" si="212"/>
        <v>9491624.1486697067</v>
      </c>
      <c r="E371" s="92">
        <f t="shared" si="212"/>
        <v>11757446.130926237</v>
      </c>
      <c r="F371" s="92">
        <f t="shared" si="212"/>
        <v>13672357.216686884</v>
      </c>
      <c r="G371" s="92">
        <f>G320</f>
        <v>17637551.663640078</v>
      </c>
      <c r="H371" s="92">
        <f t="shared" si="212"/>
        <v>16010732.90542637</v>
      </c>
      <c r="I371" s="92">
        <f t="shared" si="212"/>
        <v>19652348.059913762</v>
      </c>
      <c r="J371" s="92">
        <f t="shared" si="212"/>
        <v>23366389.802017026</v>
      </c>
      <c r="K371" s="92">
        <f t="shared" si="212"/>
        <v>25296159.551009171</v>
      </c>
      <c r="L371" s="92">
        <f t="shared" si="212"/>
        <v>24754686.92884849</v>
      </c>
      <c r="M371" s="65">
        <f>M320</f>
        <v>27835244.618965201</v>
      </c>
    </row>
    <row r="372" spans="1:21" ht="18" customHeight="1" x14ac:dyDescent="0.25">
      <c r="A372" s="4" t="s">
        <v>158</v>
      </c>
      <c r="B372" s="24">
        <f t="shared" ref="B372:L372" si="213">B370-B371</f>
        <v>53943241.847438596</v>
      </c>
      <c r="C372" s="24">
        <f t="shared" si="213"/>
        <v>62734387.067027844</v>
      </c>
      <c r="D372" s="24">
        <f t="shared" si="213"/>
        <v>72206784.385272458</v>
      </c>
      <c r="E372" s="24">
        <f t="shared" si="213"/>
        <v>81120998.546600848</v>
      </c>
      <c r="F372" s="24">
        <f t="shared" si="213"/>
        <v>92575790.346839562</v>
      </c>
      <c r="G372" s="24">
        <f t="shared" si="213"/>
        <v>99019592.169287026</v>
      </c>
      <c r="H372" s="24">
        <f t="shared" si="213"/>
        <v>106541206.88469185</v>
      </c>
      <c r="I372" s="24">
        <f t="shared" si="213"/>
        <v>112568203.06408963</v>
      </c>
      <c r="J372" s="24">
        <f t="shared" si="213"/>
        <v>119116787.50775626</v>
      </c>
      <c r="K372" s="24">
        <f t="shared" si="213"/>
        <v>128133099.06811851</v>
      </c>
      <c r="L372" s="24">
        <f t="shared" si="213"/>
        <v>142856579.6444965</v>
      </c>
      <c r="M372" s="36">
        <f>M370-M371</f>
        <v>157357668.35283819</v>
      </c>
    </row>
    <row r="373" spans="1:21" ht="18" customHeight="1" x14ac:dyDescent="0.25">
      <c r="A373" s="1" t="s">
        <v>159</v>
      </c>
      <c r="B373" s="92">
        <f t="shared" ref="B373:F373" si="214">B374-B375</f>
        <v>1268118.5707287388</v>
      </c>
      <c r="C373" s="92">
        <f t="shared" si="214"/>
        <v>1239180.7281834725</v>
      </c>
      <c r="D373" s="92">
        <f t="shared" si="214"/>
        <v>788729.13214852754</v>
      </c>
      <c r="E373" s="92">
        <f t="shared" si="214"/>
        <v>952856.07577632018</v>
      </c>
      <c r="F373" s="92">
        <f t="shared" si="214"/>
        <v>833190.50611622224</v>
      </c>
      <c r="G373" s="92">
        <f t="shared" ref="G373:M373" si="215">G374-G375</f>
        <v>896168.18793247477</v>
      </c>
      <c r="H373" s="92">
        <f t="shared" si="215"/>
        <v>1060602.526885303</v>
      </c>
      <c r="I373" s="92">
        <f t="shared" si="215"/>
        <v>957690.68048829073</v>
      </c>
      <c r="J373" s="92">
        <f t="shared" si="215"/>
        <v>920444.89492529957</v>
      </c>
      <c r="K373" s="92">
        <f t="shared" si="215"/>
        <v>1272310.1412837435</v>
      </c>
      <c r="L373" s="92">
        <f t="shared" si="215"/>
        <v>1380389.4977241009</v>
      </c>
      <c r="M373" s="65">
        <f t="shared" si="215"/>
        <v>1539219.3831215722</v>
      </c>
      <c r="N373" s="141"/>
      <c r="O373" s="141"/>
      <c r="P373" s="141"/>
      <c r="Q373" s="141"/>
      <c r="R373" s="141"/>
      <c r="S373" s="141"/>
      <c r="T373" s="141"/>
    </row>
    <row r="374" spans="1:21" ht="18" customHeight="1" x14ac:dyDescent="0.25">
      <c r="A374" s="1" t="s">
        <v>160</v>
      </c>
      <c r="B374" s="92">
        <f t="shared" ref="B374:L375" si="216">B339</f>
        <v>1433853.3889738885</v>
      </c>
      <c r="C374" s="92">
        <f t="shared" si="216"/>
        <v>1337905.7409337107</v>
      </c>
      <c r="D374" s="92">
        <f t="shared" si="216"/>
        <v>884872.9280361014</v>
      </c>
      <c r="E374" s="92">
        <f t="shared" si="216"/>
        <v>1112000.5469135044</v>
      </c>
      <c r="F374" s="92">
        <f t="shared" si="216"/>
        <v>985560.57501000236</v>
      </c>
      <c r="G374" s="92">
        <f t="shared" si="216"/>
        <v>1081601.1405738189</v>
      </c>
      <c r="H374" s="92">
        <f t="shared" si="216"/>
        <v>1212710.3170739349</v>
      </c>
      <c r="I374" s="92">
        <f t="shared" si="216"/>
        <v>1086759.7821444811</v>
      </c>
      <c r="J374" s="92">
        <f t="shared" si="216"/>
        <v>1041300.0518833026</v>
      </c>
      <c r="K374" s="92">
        <f t="shared" si="216"/>
        <v>1470811.716259859</v>
      </c>
      <c r="L374" s="92">
        <f t="shared" si="216"/>
        <v>1650352.7364940082</v>
      </c>
      <c r="M374" s="65">
        <f>M339</f>
        <v>1889540.5741836461</v>
      </c>
      <c r="O374" s="143"/>
      <c r="P374" s="143"/>
      <c r="Q374" s="143"/>
      <c r="R374" s="143"/>
      <c r="S374" s="143"/>
      <c r="T374" s="143"/>
      <c r="U374" s="143"/>
    </row>
    <row r="375" spans="1:21" ht="18" customHeight="1" x14ac:dyDescent="0.25">
      <c r="A375" s="1" t="s">
        <v>161</v>
      </c>
      <c r="B375" s="92">
        <f t="shared" si="216"/>
        <v>165734.81824514971</v>
      </c>
      <c r="C375" s="92">
        <f t="shared" si="216"/>
        <v>98725.012750238267</v>
      </c>
      <c r="D375" s="92">
        <f t="shared" si="216"/>
        <v>96143.795887573797</v>
      </c>
      <c r="E375" s="92">
        <f t="shared" si="216"/>
        <v>159144.47113718418</v>
      </c>
      <c r="F375" s="92">
        <f t="shared" si="216"/>
        <v>152370.06889378009</v>
      </c>
      <c r="G375" s="92">
        <f t="shared" si="216"/>
        <v>185432.95264134416</v>
      </c>
      <c r="H375" s="92">
        <f t="shared" si="216"/>
        <v>152107.79018863206</v>
      </c>
      <c r="I375" s="92">
        <f t="shared" si="216"/>
        <v>129069.10165619029</v>
      </c>
      <c r="J375" s="92">
        <f t="shared" si="216"/>
        <v>120855.15695800312</v>
      </c>
      <c r="K375" s="92">
        <f t="shared" si="216"/>
        <v>198501.5749761156</v>
      </c>
      <c r="L375" s="92">
        <f t="shared" si="216"/>
        <v>269963.23876990733</v>
      </c>
      <c r="M375" s="65">
        <f>M340</f>
        <v>350321.19106207398</v>
      </c>
      <c r="O375" s="150"/>
      <c r="P375" s="150"/>
      <c r="Q375" s="150"/>
      <c r="R375" s="150"/>
      <c r="S375" s="150"/>
      <c r="T375" s="150"/>
      <c r="U375" s="150"/>
    </row>
    <row r="376" spans="1:21" ht="18" customHeight="1" x14ac:dyDescent="0.25">
      <c r="A376" s="4" t="s">
        <v>162</v>
      </c>
      <c r="B376" s="24">
        <f t="shared" ref="B376:L376" si="217">B372+B373</f>
        <v>55211360.418167338</v>
      </c>
      <c r="C376" s="24">
        <f t="shared" si="217"/>
        <v>63973567.795211315</v>
      </c>
      <c r="D376" s="24">
        <f t="shared" si="217"/>
        <v>72995513.517420992</v>
      </c>
      <c r="E376" s="24">
        <f t="shared" si="217"/>
        <v>82073854.622377172</v>
      </c>
      <c r="F376" s="24">
        <f t="shared" si="217"/>
        <v>93408980.852955788</v>
      </c>
      <c r="G376" s="24">
        <f t="shared" si="217"/>
        <v>99915760.357219502</v>
      </c>
      <c r="H376" s="24">
        <f t="shared" si="217"/>
        <v>107601809.41157715</v>
      </c>
      <c r="I376" s="24">
        <f t="shared" si="217"/>
        <v>113525893.74457791</v>
      </c>
      <c r="J376" s="24">
        <f t="shared" si="217"/>
        <v>120037232.40268156</v>
      </c>
      <c r="K376" s="24">
        <f t="shared" si="217"/>
        <v>129405409.20940226</v>
      </c>
      <c r="L376" s="24">
        <f t="shared" si="217"/>
        <v>144236969.14222062</v>
      </c>
      <c r="M376" s="36">
        <f>M372+M373</f>
        <v>158896887.73595977</v>
      </c>
    </row>
    <row r="377" spans="1:21" ht="18" customHeight="1" x14ac:dyDescent="0.25">
      <c r="B377" s="7"/>
      <c r="D377" s="7"/>
      <c r="E377" s="7"/>
      <c r="F377" s="7"/>
      <c r="G377" s="7">
        <f>G376+G371</f>
        <v>117553312.02085958</v>
      </c>
      <c r="H377" s="7">
        <f t="shared" ref="H377:L377" si="218">H376+H371</f>
        <v>123612542.31700352</v>
      </c>
      <c r="I377" s="7">
        <f t="shared" si="218"/>
        <v>133178241.80449167</v>
      </c>
      <c r="J377" s="7">
        <f t="shared" si="218"/>
        <v>143403622.20469859</v>
      </c>
      <c r="K377" s="7">
        <f t="shared" si="218"/>
        <v>154701568.76041144</v>
      </c>
      <c r="L377" s="7">
        <f t="shared" si="218"/>
        <v>168991656.07106912</v>
      </c>
      <c r="M377" s="65">
        <f>M371+M376</f>
        <v>186732132.35492498</v>
      </c>
    </row>
    <row r="378" spans="1:21" ht="18" customHeight="1" x14ac:dyDescent="0.25">
      <c r="B378" s="7"/>
      <c r="C378" s="7">
        <f>C376+C336</f>
        <v>73061657.772280008</v>
      </c>
      <c r="D378" s="7">
        <f t="shared" ref="D378:M378" si="219">D376+D336</f>
        <v>82487137.666090697</v>
      </c>
      <c r="E378" s="7">
        <f t="shared" si="219"/>
        <v>93831300.753303409</v>
      </c>
      <c r="F378" s="7">
        <f t="shared" si="219"/>
        <v>107081338.06964268</v>
      </c>
      <c r="G378" s="7">
        <f t="shared" si="219"/>
        <v>117553312.02085958</v>
      </c>
      <c r="H378" s="7">
        <f t="shared" si="219"/>
        <v>123612542.31700352</v>
      </c>
      <c r="I378" s="7">
        <f t="shared" si="219"/>
        <v>133178241.80449167</v>
      </c>
      <c r="J378" s="7">
        <f t="shared" si="219"/>
        <v>143403622.20469859</v>
      </c>
      <c r="K378" s="7">
        <f t="shared" si="219"/>
        <v>154701568.76041144</v>
      </c>
      <c r="L378" s="7">
        <f t="shared" si="219"/>
        <v>168991656.07106912</v>
      </c>
      <c r="M378" s="7">
        <f t="shared" si="219"/>
        <v>186732132.35492498</v>
      </c>
    </row>
    <row r="379" spans="1:21" ht="18" customHeight="1" x14ac:dyDescent="0.25">
      <c r="B379" s="4">
        <v>2012</v>
      </c>
      <c r="C379" s="4">
        <v>2013</v>
      </c>
      <c r="D379" s="4">
        <v>2014</v>
      </c>
      <c r="E379" s="4">
        <v>2015</v>
      </c>
      <c r="F379" s="4">
        <v>2016</v>
      </c>
      <c r="G379" s="4">
        <v>2017</v>
      </c>
      <c r="H379" s="4">
        <v>2018</v>
      </c>
      <c r="I379" s="4">
        <v>2019</v>
      </c>
      <c r="J379" s="4">
        <v>2020</v>
      </c>
      <c r="K379" s="4">
        <v>2021</v>
      </c>
      <c r="L379" s="4">
        <v>2022</v>
      </c>
      <c r="M379" s="106" t="s">
        <v>20</v>
      </c>
    </row>
    <row r="380" spans="1:21" ht="18" customHeight="1" x14ac:dyDescent="0.25">
      <c r="A380" s="1" t="s">
        <v>163</v>
      </c>
      <c r="B380" s="27">
        <f t="shared" ref="B380:I380" si="220">B343/B384</f>
        <v>36110.739760584569</v>
      </c>
      <c r="C380" s="27">
        <f t="shared" si="220"/>
        <v>41504.444865235804</v>
      </c>
      <c r="D380" s="27">
        <f t="shared" si="220"/>
        <v>45559.906418473904</v>
      </c>
      <c r="E380" s="27">
        <f t="shared" si="220"/>
        <v>42819.648709600493</v>
      </c>
      <c r="F380" s="27">
        <f t="shared" si="220"/>
        <v>44697.471804018875</v>
      </c>
      <c r="G380" s="27">
        <f>G343/G384</f>
        <v>47692.529289707738</v>
      </c>
      <c r="H380" s="27">
        <f t="shared" si="220"/>
        <v>49554.79643636386</v>
      </c>
      <c r="I380" s="27">
        <f t="shared" si="220"/>
        <v>53250.974453526702</v>
      </c>
      <c r="J380" s="27">
        <f>J343/J384</f>
        <v>57406.997245678751</v>
      </c>
      <c r="K380" s="27">
        <f t="shared" ref="K380:L380" si="221">K343/K384</f>
        <v>61516.002586899463</v>
      </c>
      <c r="L380" s="27">
        <f t="shared" si="221"/>
        <v>66914.52018425797</v>
      </c>
      <c r="M380" s="76">
        <f>M343/M384</f>
        <v>71957.216532111372</v>
      </c>
    </row>
    <row r="381" spans="1:21" ht="18" customHeight="1" x14ac:dyDescent="0.25">
      <c r="A381" s="107" t="s">
        <v>164</v>
      </c>
      <c r="B381" s="27">
        <f t="shared" ref="B381:L381" si="222">B342/B384</f>
        <v>36917.579807876209</v>
      </c>
      <c r="C381" s="27">
        <f t="shared" si="222"/>
        <v>42279.581997698908</v>
      </c>
      <c r="D381" s="27">
        <f t="shared" si="222"/>
        <v>46037.198012563218</v>
      </c>
      <c r="E381" s="27">
        <f t="shared" si="222"/>
        <v>43299.581745337506</v>
      </c>
      <c r="F381" s="27">
        <f t="shared" si="222"/>
        <v>45080.183836256503</v>
      </c>
      <c r="G381" s="27">
        <f>G342/G384</f>
        <v>48092.461540659395</v>
      </c>
      <c r="H381" s="27">
        <f t="shared" si="222"/>
        <v>50020.913394650452</v>
      </c>
      <c r="I381" s="27">
        <f t="shared" si="222"/>
        <v>53667.397916648843</v>
      </c>
      <c r="J381" s="27">
        <f t="shared" si="222"/>
        <v>57806.218660896186</v>
      </c>
      <c r="K381" s="27">
        <f t="shared" si="222"/>
        <v>62066.977011498355</v>
      </c>
      <c r="L381" s="27">
        <f t="shared" si="222"/>
        <v>67510.929558949734</v>
      </c>
      <c r="M381" s="76">
        <f>M342/M384</f>
        <v>72599.709074216633</v>
      </c>
    </row>
    <row r="382" spans="1:21" ht="18" customHeight="1" x14ac:dyDescent="0.25">
      <c r="A382" s="107" t="s">
        <v>165</v>
      </c>
      <c r="C382" s="98">
        <f t="shared" ref="C382:J382" si="223">C381*C384</f>
        <v>67590676.556441337</v>
      </c>
      <c r="D382" s="98">
        <f t="shared" si="223"/>
        <v>76076930.087740839</v>
      </c>
      <c r="E382" s="98">
        <f t="shared" si="223"/>
        <v>85966721.339072153</v>
      </c>
      <c r="F382" s="98">
        <f>F381*F384</f>
        <v>98142671.310165718</v>
      </c>
      <c r="G382" s="98">
        <f>G381*G384</f>
        <v>107765587.82030958</v>
      </c>
      <c r="H382" s="98">
        <f t="shared" si="223"/>
        <v>113817586.33818763</v>
      </c>
      <c r="I382" s="98">
        <f t="shared" si="223"/>
        <v>123424281.72870901</v>
      </c>
      <c r="J382" s="98">
        <f t="shared" si="223"/>
        <v>133278017.74456224</v>
      </c>
      <c r="K382" s="98">
        <f>K381*K384</f>
        <v>143325063.31495199</v>
      </c>
      <c r="L382" s="98">
        <f t="shared" ref="L382" si="224">L381*L384</f>
        <v>156254046.46418917</v>
      </c>
      <c r="M382" s="76">
        <f>M381*M384</f>
        <v>173927123.02910078</v>
      </c>
    </row>
    <row r="383" spans="1:21" ht="18" customHeight="1" x14ac:dyDescent="0.25">
      <c r="A383" s="4" t="s">
        <v>166</v>
      </c>
      <c r="B383"/>
      <c r="C383"/>
      <c r="D383"/>
      <c r="E383"/>
      <c r="F383"/>
      <c r="G383"/>
      <c r="H383"/>
    </row>
    <row r="384" spans="1:21" ht="18" customHeight="1" x14ac:dyDescent="0.25">
      <c r="A384" s="108" t="s">
        <v>167</v>
      </c>
      <c r="B384" s="109">
        <v>1571.71</v>
      </c>
      <c r="C384" s="109">
        <v>1598.66</v>
      </c>
      <c r="D384" s="109">
        <v>1652.51</v>
      </c>
      <c r="E384" s="109">
        <v>1985.39380460249</v>
      </c>
      <c r="F384" s="109">
        <v>2177.0690125543101</v>
      </c>
      <c r="G384" s="109">
        <v>2240.8000000000002</v>
      </c>
      <c r="H384" s="109">
        <v>2275.4</v>
      </c>
      <c r="I384" s="109">
        <v>2299.8000000000002</v>
      </c>
      <c r="J384" s="109">
        <v>2305.6</v>
      </c>
      <c r="K384" s="109">
        <v>2309.1999999999998</v>
      </c>
      <c r="L384" s="109">
        <v>2314.5</v>
      </c>
      <c r="M384" s="109">
        <f>'[9]GDP CP'!$J$55</f>
        <v>2395.6999999999998</v>
      </c>
    </row>
    <row r="385" spans="1:32" ht="18" customHeight="1" x14ac:dyDescent="0.25">
      <c r="A385" s="110" t="s">
        <v>168</v>
      </c>
      <c r="B385" s="111">
        <v>43625354</v>
      </c>
      <c r="C385" s="111">
        <v>45007503</v>
      </c>
      <c r="D385" s="111">
        <v>46436671</v>
      </c>
      <c r="E385" s="111">
        <v>47918225</v>
      </c>
      <c r="F385" s="111">
        <v>49453636</v>
      </c>
      <c r="G385" s="111">
        <v>51020337</v>
      </c>
      <c r="H385" s="111">
        <v>52619314</v>
      </c>
      <c r="I385" s="111">
        <f>[10]Population!I29</f>
        <v>54265158</v>
      </c>
      <c r="J385" s="111">
        <f>[11]Population!J29</f>
        <v>55966030</v>
      </c>
      <c r="K385" s="111">
        <f>[11]Population!K29</f>
        <v>57724380</v>
      </c>
      <c r="L385" s="111">
        <f>[11]Population!L29</f>
        <v>59851347</v>
      </c>
      <c r="M385" s="12">
        <f>[12]Population!I29</f>
        <v>61718700</v>
      </c>
    </row>
    <row r="386" spans="1:32" ht="18" customHeight="1" x14ac:dyDescent="0.25">
      <c r="G386" s="90"/>
      <c r="H386" s="90"/>
      <c r="I386"/>
      <c r="J386"/>
      <c r="K386"/>
      <c r="L386"/>
    </row>
    <row r="387" spans="1:32" s="9" customFormat="1" ht="18" customHeight="1" x14ac:dyDescent="0.25">
      <c r="A387" s="156" t="s">
        <v>271</v>
      </c>
      <c r="B387" s="156"/>
      <c r="C387" s="156"/>
      <c r="D387" s="156"/>
      <c r="E387" s="156"/>
      <c r="F387" s="156"/>
      <c r="G387" s="156"/>
      <c r="H387" s="156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8" customHeight="1" x14ac:dyDescent="0.25">
      <c r="M388" s="4" t="s">
        <v>103</v>
      </c>
    </row>
    <row r="389" spans="1:32" ht="18" customHeight="1" x14ac:dyDescent="0.25">
      <c r="A389" s="5" t="s">
        <v>169</v>
      </c>
      <c r="B389" s="17">
        <v>2012</v>
      </c>
      <c r="C389" s="17">
        <v>2013</v>
      </c>
      <c r="D389" s="17">
        <v>2014</v>
      </c>
      <c r="E389" s="17">
        <v>2015</v>
      </c>
      <c r="F389" s="17">
        <v>2016</v>
      </c>
      <c r="G389" s="17">
        <v>2017</v>
      </c>
      <c r="H389" s="17">
        <v>2018</v>
      </c>
      <c r="I389" s="17">
        <v>2019</v>
      </c>
      <c r="J389" s="17">
        <v>2020</v>
      </c>
      <c r="K389" s="17">
        <v>2021</v>
      </c>
      <c r="L389" s="17">
        <v>2022</v>
      </c>
      <c r="M389" s="17">
        <v>2023</v>
      </c>
    </row>
    <row r="390" spans="1:32" ht="18" customHeight="1" x14ac:dyDescent="0.25">
      <c r="A390" s="112" t="s">
        <v>170</v>
      </c>
      <c r="B390" s="92">
        <f t="shared" ref="B390:M390" si="225">B47</f>
        <v>8797362.1132017728</v>
      </c>
      <c r="C390" s="92">
        <f t="shared" si="225"/>
        <v>10500527.602967458</v>
      </c>
      <c r="D390" s="92">
        <f t="shared" si="225"/>
        <v>11562090.038869968</v>
      </c>
      <c r="E390" s="92">
        <f t="shared" si="225"/>
        <v>13279392.275067067</v>
      </c>
      <c r="F390" s="92">
        <f t="shared" si="225"/>
        <v>16474729.384668292</v>
      </c>
      <c r="G390" s="92">
        <f t="shared" si="225"/>
        <v>19712861.874555789</v>
      </c>
      <c r="H390" s="92">
        <f t="shared" si="225"/>
        <v>19060477.700441357</v>
      </c>
      <c r="I390" s="92">
        <f t="shared" si="225"/>
        <v>20066646.148638312</v>
      </c>
      <c r="J390" s="92">
        <f t="shared" si="225"/>
        <v>21920176.544343602</v>
      </c>
      <c r="K390" s="92">
        <f t="shared" si="225"/>
        <v>23549768.614945199</v>
      </c>
      <c r="L390" s="92">
        <f t="shared" si="225"/>
        <v>25580489.82994153</v>
      </c>
      <c r="M390" s="65">
        <f t="shared" si="225"/>
        <v>30378157.300942659</v>
      </c>
      <c r="N390" s="141"/>
    </row>
    <row r="391" spans="1:32" ht="18" customHeight="1" x14ac:dyDescent="0.25">
      <c r="A391" s="112" t="s">
        <v>171</v>
      </c>
      <c r="B391" s="92">
        <f t="shared" ref="B391:M391" si="226">B48</f>
        <v>4633266.0498876357</v>
      </c>
      <c r="C391" s="92">
        <f t="shared" si="226"/>
        <v>5579311.8563088747</v>
      </c>
      <c r="D391" s="92">
        <f t="shared" si="226"/>
        <v>5585210.596489856</v>
      </c>
      <c r="E391" s="92">
        <f t="shared" si="226"/>
        <v>7158456.5474439422</v>
      </c>
      <c r="F391" s="92">
        <f t="shared" si="226"/>
        <v>8205006.6782478448</v>
      </c>
      <c r="G391" s="92">
        <f t="shared" si="226"/>
        <v>8867809.6810022816</v>
      </c>
      <c r="H391" s="92">
        <f t="shared" si="226"/>
        <v>9251173.0398342423</v>
      </c>
      <c r="I391" s="92">
        <f t="shared" si="226"/>
        <v>10357287.103169875</v>
      </c>
      <c r="J391" s="92">
        <f t="shared" si="226"/>
        <v>10622498.607541969</v>
      </c>
      <c r="K391" s="92">
        <f t="shared" si="226"/>
        <v>11269819.628243452</v>
      </c>
      <c r="L391" s="92">
        <f t="shared" si="226"/>
        <v>11479664.464767896</v>
      </c>
      <c r="M391" s="65">
        <f t="shared" si="226"/>
        <v>11678978.072757004</v>
      </c>
      <c r="N391" s="141"/>
    </row>
    <row r="392" spans="1:32" ht="18" customHeight="1" x14ac:dyDescent="0.25">
      <c r="A392" s="112" t="s">
        <v>172</v>
      </c>
      <c r="B392" s="92">
        <f t="shared" ref="B392:M392" si="227">B49</f>
        <v>1736757.1847986004</v>
      </c>
      <c r="C392" s="92">
        <f t="shared" si="227"/>
        <v>2069113.1587993833</v>
      </c>
      <c r="D392" s="92">
        <f t="shared" si="227"/>
        <v>2477897.0900556757</v>
      </c>
      <c r="E392" s="92">
        <f t="shared" si="227"/>
        <v>2920424.793611716</v>
      </c>
      <c r="F392" s="92">
        <f t="shared" si="227"/>
        <v>3094767.2326016212</v>
      </c>
      <c r="G392" s="92">
        <f t="shared" si="227"/>
        <v>3313764.564596015</v>
      </c>
      <c r="H392" s="92">
        <f t="shared" si="227"/>
        <v>3383160.0929655521</v>
      </c>
      <c r="I392" s="92">
        <f t="shared" si="227"/>
        <v>3641955.4992298302</v>
      </c>
      <c r="J392" s="92">
        <f t="shared" si="227"/>
        <v>3720575.4917234657</v>
      </c>
      <c r="K392" s="92">
        <f t="shared" si="227"/>
        <v>4191340.4704776662</v>
      </c>
      <c r="L392" s="92">
        <f t="shared" si="227"/>
        <v>4603883.0722326571</v>
      </c>
      <c r="M392" s="65">
        <f t="shared" si="227"/>
        <v>4804018.5190109536</v>
      </c>
      <c r="N392" s="141"/>
    </row>
    <row r="393" spans="1:32" ht="18" customHeight="1" x14ac:dyDescent="0.25">
      <c r="A393" s="112" t="s">
        <v>173</v>
      </c>
      <c r="B393" s="92">
        <f t="shared" ref="B393:M393" si="228">B50</f>
        <v>1353297.0899153519</v>
      </c>
      <c r="C393" s="92">
        <f t="shared" si="228"/>
        <v>1375789.5033852924</v>
      </c>
      <c r="D393" s="92">
        <f t="shared" si="228"/>
        <v>1658604.8880090611</v>
      </c>
      <c r="E393" s="92">
        <f t="shared" si="228"/>
        <v>1843401.0075917491</v>
      </c>
      <c r="F393" s="92">
        <f t="shared" si="228"/>
        <v>1929746.8069623678</v>
      </c>
      <c r="G393" s="92">
        <f t="shared" si="228"/>
        <v>2248060.4246469578</v>
      </c>
      <c r="H393" s="92">
        <f t="shared" si="228"/>
        <v>2221389.7883551014</v>
      </c>
      <c r="I393" s="92">
        <f t="shared" si="228"/>
        <v>2381982.1656850497</v>
      </c>
      <c r="J393" s="92">
        <f t="shared" si="228"/>
        <v>2497125.9203619557</v>
      </c>
      <c r="K393" s="92">
        <f t="shared" si="228"/>
        <v>2840266.877185062</v>
      </c>
      <c r="L393" s="92">
        <f t="shared" si="228"/>
        <v>3006590.8765375968</v>
      </c>
      <c r="M393" s="65">
        <f t="shared" si="228"/>
        <v>3117864.8713613665</v>
      </c>
      <c r="N393" s="141"/>
    </row>
    <row r="394" spans="1:32" ht="18" customHeight="1" x14ac:dyDescent="0.25">
      <c r="A394" s="113" t="s">
        <v>174</v>
      </c>
      <c r="B394" s="95">
        <f t="shared" ref="B394:M394" si="229">SUM(B390:B393)</f>
        <v>16520682.437803362</v>
      </c>
      <c r="C394" s="95">
        <f t="shared" si="229"/>
        <v>19524742.121461011</v>
      </c>
      <c r="D394" s="95">
        <f t="shared" si="229"/>
        <v>21283802.613424558</v>
      </c>
      <c r="E394" s="95">
        <f t="shared" si="229"/>
        <v>25201674.623714477</v>
      </c>
      <c r="F394" s="95">
        <f t="shared" si="229"/>
        <v>29704250.102480125</v>
      </c>
      <c r="G394" s="95">
        <f t="shared" si="229"/>
        <v>34142496.544801041</v>
      </c>
      <c r="H394" s="95">
        <f t="shared" si="229"/>
        <v>33916200.621596254</v>
      </c>
      <c r="I394" s="95">
        <f t="shared" si="229"/>
        <v>36447870.916723073</v>
      </c>
      <c r="J394" s="95">
        <f t="shared" si="229"/>
        <v>38760376.56397099</v>
      </c>
      <c r="K394" s="95">
        <f t="shared" si="229"/>
        <v>41851195.590851374</v>
      </c>
      <c r="L394" s="95">
        <f t="shared" si="229"/>
        <v>44670628.243479684</v>
      </c>
      <c r="M394" s="114">
        <f t="shared" si="229"/>
        <v>49979018.764071986</v>
      </c>
    </row>
    <row r="395" spans="1:32" ht="18" customHeight="1" x14ac:dyDescent="0.25"/>
    <row r="396" spans="1:32" ht="18" customHeight="1" x14ac:dyDescent="0.25">
      <c r="A396" s="156" t="s">
        <v>272</v>
      </c>
      <c r="B396" s="156"/>
      <c r="C396" s="156"/>
      <c r="D396" s="156"/>
      <c r="E396" s="156"/>
      <c r="F396" s="156"/>
      <c r="G396" s="156"/>
      <c r="H396" s="156"/>
    </row>
    <row r="397" spans="1:32" ht="18" customHeight="1" x14ac:dyDescent="0.25">
      <c r="M397" s="4" t="s">
        <v>103</v>
      </c>
    </row>
    <row r="398" spans="1:32" ht="18" customHeight="1" x14ac:dyDescent="0.25">
      <c r="A398" s="5" t="s">
        <v>169</v>
      </c>
      <c r="B398" s="17">
        <v>2012</v>
      </c>
      <c r="C398" s="17">
        <v>2013</v>
      </c>
      <c r="D398" s="17">
        <v>2014</v>
      </c>
      <c r="E398" s="17">
        <v>2015</v>
      </c>
      <c r="F398" s="17">
        <v>2016</v>
      </c>
      <c r="G398" s="17">
        <v>2017</v>
      </c>
      <c r="H398" s="17">
        <v>2018</v>
      </c>
      <c r="I398" s="17">
        <v>2019</v>
      </c>
      <c r="J398" s="17">
        <v>2020</v>
      </c>
      <c r="K398" s="17">
        <v>2021</v>
      </c>
      <c r="L398" s="17">
        <v>2022</v>
      </c>
      <c r="M398" s="17">
        <v>2023</v>
      </c>
    </row>
    <row r="399" spans="1:32" ht="18" customHeight="1" x14ac:dyDescent="0.25">
      <c r="A399" s="112" t="s">
        <v>170</v>
      </c>
      <c r="B399" s="92">
        <f t="shared" ref="B399:M399" si="230">B146</f>
        <v>10806677.583305366</v>
      </c>
      <c r="C399" s="92">
        <f t="shared" si="230"/>
        <v>11283264.343966216</v>
      </c>
      <c r="D399" s="92">
        <f t="shared" si="230"/>
        <v>12344014.101347292</v>
      </c>
      <c r="E399" s="92">
        <f t="shared" si="230"/>
        <v>13296720.486916553</v>
      </c>
      <c r="F399" s="92">
        <f t="shared" si="230"/>
        <v>14014478.520991642</v>
      </c>
      <c r="G399" s="92">
        <f t="shared" si="230"/>
        <v>14904927.270665951</v>
      </c>
      <c r="H399" s="92">
        <f t="shared" si="230"/>
        <v>15679337.748481652</v>
      </c>
      <c r="I399" s="92">
        <f t="shared" si="230"/>
        <v>16372350.905427229</v>
      </c>
      <c r="J399" s="92">
        <f t="shared" si="230"/>
        <v>17196814.904724233</v>
      </c>
      <c r="K399" s="92">
        <f t="shared" si="230"/>
        <v>17818275.768506493</v>
      </c>
      <c r="L399" s="92">
        <f t="shared" si="230"/>
        <v>18295699.533836875</v>
      </c>
      <c r="M399" s="7">
        <f t="shared" si="230"/>
        <v>19064329.899397377</v>
      </c>
      <c r="N399" s="141"/>
    </row>
    <row r="400" spans="1:32" ht="18" customHeight="1" x14ac:dyDescent="0.25">
      <c r="A400" s="112" t="s">
        <v>171</v>
      </c>
      <c r="B400" s="92">
        <f t="shared" ref="B400:M400" si="231">B147</f>
        <v>6204979.5201660581</v>
      </c>
      <c r="C400" s="92">
        <f t="shared" si="231"/>
        <v>6503187.3332949225</v>
      </c>
      <c r="D400" s="92">
        <f t="shared" si="231"/>
        <v>6820846.0487284139</v>
      </c>
      <c r="E400" s="92">
        <f t="shared" si="231"/>
        <v>7167797.5807022518</v>
      </c>
      <c r="F400" s="92">
        <f t="shared" si="231"/>
        <v>7516316.6297363667</v>
      </c>
      <c r="G400" s="92">
        <f t="shared" si="231"/>
        <v>7886754.2128137304</v>
      </c>
      <c r="H400" s="92">
        <f t="shared" si="231"/>
        <v>8276692.0349407615</v>
      </c>
      <c r="I400" s="92">
        <f t="shared" si="231"/>
        <v>8687237.8759777322</v>
      </c>
      <c r="J400" s="92">
        <f t="shared" si="231"/>
        <v>9119558.6875441968</v>
      </c>
      <c r="K400" s="92">
        <f t="shared" si="231"/>
        <v>9574892.1614479274</v>
      </c>
      <c r="L400" s="92">
        <f t="shared" si="231"/>
        <v>10054947.149007922</v>
      </c>
      <c r="M400" s="7">
        <f t="shared" si="231"/>
        <v>10560053.550485276</v>
      </c>
      <c r="N400" s="141"/>
    </row>
    <row r="401" spans="1:18" ht="18" customHeight="1" x14ac:dyDescent="0.25">
      <c r="A401" s="112" t="s">
        <v>172</v>
      </c>
      <c r="B401" s="92">
        <f t="shared" ref="B401:M401" si="232">B148</f>
        <v>2578778.7797257784</v>
      </c>
      <c r="C401" s="92">
        <f t="shared" si="232"/>
        <v>2695824.6612197575</v>
      </c>
      <c r="D401" s="92">
        <f t="shared" si="232"/>
        <v>2825341.1794638243</v>
      </c>
      <c r="E401" s="92">
        <f t="shared" si="232"/>
        <v>2924235.6411615103</v>
      </c>
      <c r="F401" s="92">
        <f t="shared" si="232"/>
        <v>3038500.3562434823</v>
      </c>
      <c r="G401" s="92">
        <f t="shared" si="232"/>
        <v>3184482.7213255474</v>
      </c>
      <c r="H401" s="92">
        <f t="shared" si="232"/>
        <v>3339085.1583319064</v>
      </c>
      <c r="I401" s="92">
        <f t="shared" si="232"/>
        <v>3499684.4093088447</v>
      </c>
      <c r="J401" s="92">
        <f t="shared" si="232"/>
        <v>3612827.3039019192</v>
      </c>
      <c r="K401" s="92">
        <f t="shared" si="232"/>
        <v>3739795.4022745281</v>
      </c>
      <c r="L401" s="92">
        <f t="shared" si="232"/>
        <v>3857005.8378726826</v>
      </c>
      <c r="M401" s="7">
        <f t="shared" si="232"/>
        <v>4021644.1258000112</v>
      </c>
      <c r="N401" s="141"/>
      <c r="O401" s="150"/>
      <c r="R401" s="150"/>
    </row>
    <row r="402" spans="1:18" ht="18" customHeight="1" x14ac:dyDescent="0.25">
      <c r="A402" s="112" t="s">
        <v>173</v>
      </c>
      <c r="B402" s="92">
        <f t="shared" ref="B402:M402" si="233">B149</f>
        <v>2187669.1088929083</v>
      </c>
      <c r="C402" s="92">
        <f t="shared" si="233"/>
        <v>1896254.0435843281</v>
      </c>
      <c r="D402" s="92">
        <f t="shared" si="233"/>
        <v>1930393.73496478</v>
      </c>
      <c r="E402" s="92">
        <f t="shared" si="233"/>
        <v>1845806.4522477584</v>
      </c>
      <c r="F402" s="92">
        <f t="shared" si="233"/>
        <v>1867042.7825273902</v>
      </c>
      <c r="G402" s="92">
        <f t="shared" si="233"/>
        <v>2023119.8583666168</v>
      </c>
      <c r="H402" s="92">
        <f t="shared" si="233"/>
        <v>2209120.8544735569</v>
      </c>
      <c r="I402" s="92">
        <f t="shared" si="233"/>
        <v>2243349.2315153526</v>
      </c>
      <c r="J402" s="92">
        <f t="shared" si="233"/>
        <v>2394471.9172875066</v>
      </c>
      <c r="K402" s="92">
        <f t="shared" si="233"/>
        <v>2455814.0638853614</v>
      </c>
      <c r="L402" s="92">
        <f t="shared" si="233"/>
        <v>2503624.4080903577</v>
      </c>
      <c r="M402" s="7">
        <f t="shared" si="233"/>
        <v>2538294.4884114284</v>
      </c>
      <c r="N402" s="141"/>
      <c r="R402" s="150"/>
    </row>
    <row r="403" spans="1:18" ht="18" customHeight="1" x14ac:dyDescent="0.25">
      <c r="A403" s="113" t="s">
        <v>174</v>
      </c>
      <c r="B403" s="95">
        <f t="shared" ref="B403:M403" si="234">SUM(B399:B402)</f>
        <v>21778104.992090113</v>
      </c>
      <c r="C403" s="95">
        <f t="shared" si="234"/>
        <v>22378530.382065222</v>
      </c>
      <c r="D403" s="95">
        <f t="shared" si="234"/>
        <v>23920595.06450431</v>
      </c>
      <c r="E403" s="95">
        <f t="shared" si="234"/>
        <v>25234560.161028072</v>
      </c>
      <c r="F403" s="95">
        <f t="shared" si="234"/>
        <v>26436338.289498884</v>
      </c>
      <c r="G403" s="95">
        <f t="shared" si="234"/>
        <v>27999284.063171845</v>
      </c>
      <c r="H403" s="95">
        <f t="shared" si="234"/>
        <v>29504235.796227876</v>
      </c>
      <c r="I403" s="95">
        <f t="shared" si="234"/>
        <v>30802622.422229156</v>
      </c>
      <c r="J403" s="95">
        <f t="shared" si="234"/>
        <v>32323672.813457854</v>
      </c>
      <c r="K403" s="95">
        <f t="shared" si="234"/>
        <v>33588777.396114312</v>
      </c>
      <c r="L403" s="95">
        <f t="shared" si="234"/>
        <v>34711276.92880784</v>
      </c>
      <c r="M403" s="54">
        <f t="shared" si="234"/>
        <v>36184322.064094089</v>
      </c>
      <c r="O403" s="150"/>
      <c r="Q403" s="76"/>
      <c r="R403" s="150"/>
    </row>
    <row r="404" spans="1:18" ht="18" customHeight="1" x14ac:dyDescent="0.25">
      <c r="O404" s="150"/>
      <c r="R404" s="150"/>
    </row>
    <row r="405" spans="1:18" ht="18" customHeight="1" x14ac:dyDescent="0.25">
      <c r="A405" s="156" t="s">
        <v>273</v>
      </c>
      <c r="B405" s="156"/>
      <c r="C405" s="156"/>
      <c r="D405" s="156"/>
      <c r="E405" s="156"/>
      <c r="F405" s="156"/>
      <c r="G405" s="156"/>
      <c r="H405" s="156"/>
      <c r="R405" s="150"/>
    </row>
    <row r="406" spans="1:18" ht="18" customHeight="1" x14ac:dyDescent="0.25">
      <c r="A406"/>
      <c r="M406" s="4" t="s">
        <v>103</v>
      </c>
    </row>
    <row r="407" spans="1:18" ht="18" customHeight="1" x14ac:dyDescent="0.25">
      <c r="A407" s="5" t="s">
        <v>169</v>
      </c>
      <c r="B407" s="17">
        <v>2012</v>
      </c>
      <c r="C407" s="17">
        <v>2013</v>
      </c>
      <c r="D407" s="17">
        <v>2014</v>
      </c>
      <c r="E407" s="17">
        <v>2015</v>
      </c>
      <c r="F407" s="17">
        <v>2016</v>
      </c>
      <c r="G407" s="17">
        <v>2017</v>
      </c>
      <c r="H407" s="17">
        <v>2018</v>
      </c>
      <c r="I407" s="17">
        <v>2019</v>
      </c>
      <c r="J407" s="17">
        <v>2020</v>
      </c>
      <c r="K407" s="17">
        <v>2021</v>
      </c>
      <c r="L407" s="17">
        <v>2022</v>
      </c>
      <c r="M407" s="17">
        <v>2023</v>
      </c>
    </row>
    <row r="408" spans="1:18" ht="18" customHeight="1" x14ac:dyDescent="0.25">
      <c r="A408" s="1" t="s">
        <v>175</v>
      </c>
      <c r="B408" s="7">
        <f t="shared" ref="B408:M408" si="235">B52</f>
        <v>3071557.9033699431</v>
      </c>
      <c r="C408" s="7">
        <f t="shared" si="235"/>
        <v>3125480.4340036856</v>
      </c>
      <c r="D408" s="7">
        <f t="shared" si="235"/>
        <v>3097933.3861746588</v>
      </c>
      <c r="E408" s="7">
        <f t="shared" si="235"/>
        <v>4055619.4186553191</v>
      </c>
      <c r="F408" s="7">
        <f t="shared" si="235"/>
        <v>5299362.3812413793</v>
      </c>
      <c r="G408" s="7">
        <f t="shared" si="235"/>
        <v>5206217.0840838626</v>
      </c>
      <c r="H408" s="7">
        <f t="shared" si="235"/>
        <v>6455878.2379368544</v>
      </c>
      <c r="I408" s="98">
        <f t="shared" si="235"/>
        <v>7164221.5053080432</v>
      </c>
      <c r="J408" s="98">
        <f t="shared" si="235"/>
        <v>9867293.3334815577</v>
      </c>
      <c r="K408" s="98">
        <f t="shared" si="235"/>
        <v>11471365.035275882</v>
      </c>
      <c r="L408" s="98">
        <f t="shared" si="235"/>
        <v>15436227.335634461</v>
      </c>
      <c r="M408" s="65">
        <f t="shared" si="235"/>
        <v>16903690.860917382</v>
      </c>
      <c r="N408" s="141"/>
    </row>
    <row r="409" spans="1:18" ht="18" customHeight="1" x14ac:dyDescent="0.25">
      <c r="A409" s="1" t="s">
        <v>176</v>
      </c>
      <c r="B409" s="7">
        <f t="shared" ref="B409:M409" si="236">B53</f>
        <v>5881780.4069424886</v>
      </c>
      <c r="C409" s="7">
        <f t="shared" si="236"/>
        <v>6648876.1713179629</v>
      </c>
      <c r="D409" s="7">
        <f t="shared" si="236"/>
        <v>7533518.9998027235</v>
      </c>
      <c r="E409" s="7">
        <f t="shared" si="236"/>
        <v>7411671.7844324261</v>
      </c>
      <c r="F409" s="7">
        <f t="shared" si="236"/>
        <v>8467126.2624940891</v>
      </c>
      <c r="G409" s="7">
        <f t="shared" si="236"/>
        <v>9102281.6811026279</v>
      </c>
      <c r="H409" s="7">
        <f t="shared" si="236"/>
        <v>9811013.0205409043</v>
      </c>
      <c r="I409" s="98">
        <f t="shared" si="236"/>
        <v>10512033.824172052</v>
      </c>
      <c r="J409" s="98">
        <f t="shared" si="236"/>
        <v>11207276.07692305</v>
      </c>
      <c r="K409" s="98">
        <f t="shared" si="236"/>
        <v>11237325.161455985</v>
      </c>
      <c r="L409" s="98">
        <f t="shared" si="236"/>
        <v>12170059.714919891</v>
      </c>
      <c r="M409" s="65">
        <f t="shared" si="236"/>
        <v>13182065.522165827</v>
      </c>
      <c r="N409" s="141"/>
    </row>
    <row r="410" spans="1:18" ht="18" customHeight="1" x14ac:dyDescent="0.25">
      <c r="A410" s="1" t="s">
        <v>177</v>
      </c>
      <c r="B410" s="7">
        <f t="shared" ref="B410:M410" si="237">B54</f>
        <v>522828.81573835533</v>
      </c>
      <c r="C410" s="7">
        <f t="shared" si="237"/>
        <v>550300.06308532611</v>
      </c>
      <c r="D410" s="7">
        <f t="shared" si="237"/>
        <v>818692.78426427697</v>
      </c>
      <c r="E410" s="7">
        <f t="shared" si="237"/>
        <v>798801.19290113181</v>
      </c>
      <c r="F410" s="7">
        <f t="shared" si="237"/>
        <v>472868.3228047259</v>
      </c>
      <c r="G410" s="7">
        <f t="shared" si="237"/>
        <v>413350.53614156001</v>
      </c>
      <c r="H410" s="7">
        <f t="shared" si="237"/>
        <v>345774.74721500708</v>
      </c>
      <c r="I410" s="98">
        <f t="shared" si="237"/>
        <v>369917.1041761816</v>
      </c>
      <c r="J410" s="98">
        <f t="shared" si="237"/>
        <v>398084.33160177391</v>
      </c>
      <c r="K410" s="98">
        <f t="shared" si="237"/>
        <v>378691.14875436528</v>
      </c>
      <c r="L410" s="98">
        <f t="shared" si="237"/>
        <v>248139.43342986237</v>
      </c>
      <c r="M410" s="65">
        <f t="shared" si="237"/>
        <v>234392</v>
      </c>
      <c r="N410" s="141"/>
    </row>
    <row r="411" spans="1:18" ht="18" customHeight="1" x14ac:dyDescent="0.25">
      <c r="A411" s="1" t="s">
        <v>178</v>
      </c>
      <c r="B411" s="7">
        <f t="shared" ref="B411:M411" si="238">B55</f>
        <v>279325.82148039341</v>
      </c>
      <c r="C411" s="7">
        <f t="shared" si="238"/>
        <v>324028.03898981609</v>
      </c>
      <c r="D411" s="7">
        <f t="shared" si="238"/>
        <v>371581.06568820775</v>
      </c>
      <c r="E411" s="7">
        <f t="shared" si="238"/>
        <v>390758.08580412442</v>
      </c>
      <c r="F411" s="7">
        <f t="shared" si="238"/>
        <v>433131.97329869849</v>
      </c>
      <c r="G411" s="7">
        <f t="shared" si="238"/>
        <v>519909.27940544172</v>
      </c>
      <c r="H411" s="7">
        <f t="shared" si="238"/>
        <v>554536.3377246008</v>
      </c>
      <c r="I411" s="98">
        <f t="shared" si="238"/>
        <v>590324.20306404121</v>
      </c>
      <c r="J411" s="98">
        <f t="shared" si="238"/>
        <v>635958.95318265189</v>
      </c>
      <c r="K411" s="98">
        <f t="shared" si="238"/>
        <v>746403.36291544139</v>
      </c>
      <c r="L411" s="98">
        <f t="shared" si="238"/>
        <v>893174.45277111954</v>
      </c>
      <c r="M411" s="65">
        <f t="shared" si="238"/>
        <v>908275.24637446064</v>
      </c>
      <c r="N411" s="141"/>
    </row>
    <row r="412" spans="1:18" ht="18" customHeight="1" x14ac:dyDescent="0.25">
      <c r="A412" s="1" t="s">
        <v>179</v>
      </c>
      <c r="B412" s="7">
        <f t="shared" ref="B412:M412" si="239">B56</f>
        <v>6073134.0575296059</v>
      </c>
      <c r="C412" s="7">
        <f t="shared" si="239"/>
        <v>7921637.2636659751</v>
      </c>
      <c r="D412" s="7">
        <f t="shared" si="239"/>
        <v>8946007.3640816882</v>
      </c>
      <c r="E412" s="7">
        <f t="shared" si="239"/>
        <v>10446796.777591679</v>
      </c>
      <c r="F412" s="7">
        <f t="shared" si="239"/>
        <v>12264650.396698937</v>
      </c>
      <c r="G412" s="7">
        <f t="shared" si="239"/>
        <v>14493825.84297918</v>
      </c>
      <c r="H412" s="7">
        <f t="shared" si="239"/>
        <v>16243719.473174684</v>
      </c>
      <c r="I412" s="98">
        <f t="shared" si="239"/>
        <v>18749386.667504564</v>
      </c>
      <c r="J412" s="98">
        <f t="shared" si="239"/>
        <v>20367911.781887539</v>
      </c>
      <c r="K412" s="98">
        <f t="shared" si="239"/>
        <v>21501197.869538866</v>
      </c>
      <c r="L412" s="98">
        <f t="shared" si="239"/>
        <v>23320548.92540358</v>
      </c>
      <c r="M412" s="65">
        <f t="shared" si="239"/>
        <v>24957171.76782852</v>
      </c>
      <c r="N412" s="141"/>
    </row>
    <row r="413" spans="1:18" ht="18" customHeight="1" x14ac:dyDescent="0.25">
      <c r="A413" s="94" t="s">
        <v>180</v>
      </c>
      <c r="B413" s="54">
        <f t="shared" ref="B413:L413" si="240">SUM(B408:B412)</f>
        <v>15828627.005060786</v>
      </c>
      <c r="C413" s="54">
        <f t="shared" si="240"/>
        <v>18570321.971062768</v>
      </c>
      <c r="D413" s="54">
        <f t="shared" si="240"/>
        <v>20767733.600011557</v>
      </c>
      <c r="E413" s="54">
        <f t="shared" si="240"/>
        <v>23103647.259384684</v>
      </c>
      <c r="F413" s="54">
        <f t="shared" si="240"/>
        <v>26937139.336537831</v>
      </c>
      <c r="G413" s="54">
        <f t="shared" si="240"/>
        <v>29735584.423712671</v>
      </c>
      <c r="H413" s="54">
        <f t="shared" si="240"/>
        <v>33410921.816592049</v>
      </c>
      <c r="I413" s="115">
        <f t="shared" si="240"/>
        <v>37385883.304224886</v>
      </c>
      <c r="J413" s="115">
        <f t="shared" si="240"/>
        <v>42476524.477076575</v>
      </c>
      <c r="K413" s="115">
        <f t="shared" si="240"/>
        <v>45334982.577940539</v>
      </c>
      <c r="L413" s="115">
        <f t="shared" si="240"/>
        <v>52068149.862158909</v>
      </c>
      <c r="M413" s="114">
        <f>SUM(M408:M412)</f>
        <v>56185595.397286192</v>
      </c>
    </row>
    <row r="414" spans="1:18" ht="18" customHeight="1" x14ac:dyDescent="0.25"/>
    <row r="415" spans="1:18" ht="18" customHeight="1" x14ac:dyDescent="0.25">
      <c r="A415" s="156" t="s">
        <v>274</v>
      </c>
      <c r="B415" s="156"/>
      <c r="C415" s="156"/>
      <c r="D415" s="156"/>
      <c r="E415" s="156"/>
      <c r="F415" s="156"/>
      <c r="G415" s="156"/>
      <c r="H415" s="156"/>
    </row>
    <row r="416" spans="1:18" ht="18" customHeight="1" x14ac:dyDescent="0.25">
      <c r="M416" s="4" t="s">
        <v>103</v>
      </c>
    </row>
    <row r="417" spans="1:14" ht="18" customHeight="1" x14ac:dyDescent="0.25">
      <c r="A417" s="5" t="s">
        <v>169</v>
      </c>
      <c r="B417" s="17">
        <v>2012</v>
      </c>
      <c r="C417" s="17">
        <v>2013</v>
      </c>
      <c r="D417" s="17">
        <v>2014</v>
      </c>
      <c r="E417" s="17">
        <v>2015</v>
      </c>
      <c r="F417" s="17">
        <v>2016</v>
      </c>
      <c r="G417" s="17">
        <v>2017</v>
      </c>
      <c r="H417" s="17">
        <v>2018</v>
      </c>
      <c r="I417" s="17">
        <v>2019</v>
      </c>
      <c r="J417" s="17">
        <v>2020</v>
      </c>
      <c r="K417" s="17">
        <v>2021</v>
      </c>
      <c r="L417" s="17">
        <v>2022</v>
      </c>
      <c r="M417" s="17">
        <v>2023</v>
      </c>
    </row>
    <row r="418" spans="1:14" ht="18" customHeight="1" x14ac:dyDescent="0.25">
      <c r="A418" s="1" t="s">
        <v>175</v>
      </c>
      <c r="B418" s="7">
        <f t="shared" ref="B418:M418" si="241">B151</f>
        <v>3314742.2077436368</v>
      </c>
      <c r="C418" s="7">
        <f t="shared" si="241"/>
        <v>3464720.6693425262</v>
      </c>
      <c r="D418" s="7">
        <f t="shared" si="241"/>
        <v>3687273.0299388366</v>
      </c>
      <c r="E418" s="7">
        <f t="shared" si="241"/>
        <v>4055619.4186553191</v>
      </c>
      <c r="F418" s="7">
        <f t="shared" si="241"/>
        <v>4356708.6146038184</v>
      </c>
      <c r="G418" s="7">
        <f t="shared" si="241"/>
        <v>4588623.8681427957</v>
      </c>
      <c r="H418" s="7">
        <f t="shared" si="241"/>
        <v>4659195.1974491328</v>
      </c>
      <c r="I418" s="7">
        <f t="shared" si="241"/>
        <v>5485112.361786047</v>
      </c>
      <c r="J418" s="7">
        <f t="shared" si="241"/>
        <v>5887451.6880616099</v>
      </c>
      <c r="K418" s="7">
        <f t="shared" si="241"/>
        <v>6442881.2876814436</v>
      </c>
      <c r="L418" s="7">
        <f t="shared" si="241"/>
        <v>7138148.8992699385</v>
      </c>
      <c r="M418" s="7">
        <f t="shared" si="241"/>
        <v>7945920.5385677405</v>
      </c>
      <c r="N418" s="141"/>
    </row>
    <row r="419" spans="1:14" x14ac:dyDescent="0.25">
      <c r="A419" s="1" t="s">
        <v>176</v>
      </c>
      <c r="B419" s="7">
        <f t="shared" ref="B419:M419" si="242">B152</f>
        <v>6066988.8230707897</v>
      </c>
      <c r="C419" s="7">
        <f t="shared" si="242"/>
        <v>6292514.324412887</v>
      </c>
      <c r="D419" s="7">
        <f t="shared" si="242"/>
        <v>6919794.1656146897</v>
      </c>
      <c r="E419" s="7">
        <f t="shared" si="242"/>
        <v>7411671.6453084834</v>
      </c>
      <c r="F419" s="7">
        <f t="shared" si="242"/>
        <v>8213364.2965818746</v>
      </c>
      <c r="G419" s="7">
        <f t="shared" si="242"/>
        <v>8889817.9832404293</v>
      </c>
      <c r="H419" s="7">
        <f t="shared" si="242"/>
        <v>9623500.6628468428</v>
      </c>
      <c r="I419" s="7">
        <f t="shared" si="242"/>
        <v>10184558.417162903</v>
      </c>
      <c r="J419" s="7">
        <f t="shared" si="242"/>
        <v>10646278.520916093</v>
      </c>
      <c r="K419" s="7">
        <f t="shared" si="242"/>
        <v>11155761.849317519</v>
      </c>
      <c r="L419" s="7">
        <f t="shared" si="242"/>
        <v>11624144.028877828</v>
      </c>
      <c r="M419" s="7">
        <f t="shared" si="242"/>
        <v>12128561.612119414</v>
      </c>
      <c r="N419" s="141"/>
    </row>
    <row r="420" spans="1:14" ht="18" customHeight="1" x14ac:dyDescent="0.25">
      <c r="A420" s="1" t="s">
        <v>177</v>
      </c>
      <c r="B420" s="7">
        <f t="shared" ref="B420:M420" si="243">B153</f>
        <v>669068.62915411079</v>
      </c>
      <c r="C420" s="7">
        <f t="shared" si="243"/>
        <v>723608.05413620593</v>
      </c>
      <c r="D420" s="7">
        <f t="shared" si="243"/>
        <v>815296.84270876518</v>
      </c>
      <c r="E420" s="7">
        <f t="shared" si="243"/>
        <v>798801.19290113216</v>
      </c>
      <c r="F420" s="7">
        <f t="shared" si="243"/>
        <v>869262.45412417059</v>
      </c>
      <c r="G420" s="7">
        <f t="shared" si="243"/>
        <v>877666.62894444086</v>
      </c>
      <c r="H420" s="7">
        <f t="shared" si="243"/>
        <v>928174.49127234216</v>
      </c>
      <c r="I420" s="7">
        <f t="shared" si="243"/>
        <v>994879.16113207908</v>
      </c>
      <c r="J420" s="7">
        <f t="shared" si="243"/>
        <v>1049610.1183349539</v>
      </c>
      <c r="K420" s="7">
        <f t="shared" si="243"/>
        <v>1154204.3374160267</v>
      </c>
      <c r="L420" s="7">
        <f t="shared" si="243"/>
        <v>1242131.964966849</v>
      </c>
      <c r="M420" s="7">
        <f t="shared" si="243"/>
        <v>1290959.7271159147</v>
      </c>
      <c r="N420" s="141"/>
    </row>
    <row r="421" spans="1:14" ht="18" customHeight="1" x14ac:dyDescent="0.25">
      <c r="A421" s="1" t="s">
        <v>178</v>
      </c>
      <c r="B421" s="7">
        <f t="shared" ref="B421:M421" si="244">B154</f>
        <v>358360.72242925107</v>
      </c>
      <c r="C421" s="7">
        <f t="shared" si="244"/>
        <v>367890.18061438727</v>
      </c>
      <c r="D421" s="7">
        <f t="shared" si="244"/>
        <v>381759.71081937588</v>
      </c>
      <c r="E421" s="7">
        <f t="shared" si="244"/>
        <v>390758.08580412448</v>
      </c>
      <c r="F421" s="7">
        <f t="shared" si="244"/>
        <v>417899.06404078781</v>
      </c>
      <c r="G421" s="7">
        <f t="shared" si="244"/>
        <v>444660.05729730957</v>
      </c>
      <c r="H421" s="7">
        <f t="shared" si="244"/>
        <v>477510.23791852372</v>
      </c>
      <c r="I421" s="7">
        <f t="shared" si="244"/>
        <v>510410.61729430855</v>
      </c>
      <c r="J421" s="7">
        <f t="shared" si="244"/>
        <v>540159.16484778048</v>
      </c>
      <c r="K421" s="7">
        <f t="shared" si="244"/>
        <v>575212.97824524925</v>
      </c>
      <c r="L421" s="7">
        <f t="shared" si="244"/>
        <v>606754.20212492719</v>
      </c>
      <c r="M421" s="7">
        <f t="shared" si="244"/>
        <v>621827.47843900986</v>
      </c>
      <c r="N421" s="141"/>
    </row>
    <row r="422" spans="1:14" ht="18" customHeight="1" x14ac:dyDescent="0.25">
      <c r="A422" s="1" t="s">
        <v>179</v>
      </c>
      <c r="B422" s="7">
        <f t="shared" ref="B422:M422" si="245">B155</f>
        <v>7578263.1007550322</v>
      </c>
      <c r="C422" s="7">
        <f t="shared" si="245"/>
        <v>9023352.7701589875</v>
      </c>
      <c r="D422" s="7">
        <f t="shared" si="245"/>
        <v>9253082.2510761451</v>
      </c>
      <c r="E422" s="7">
        <f t="shared" si="245"/>
        <v>10446796.777591679</v>
      </c>
      <c r="F422" s="7">
        <f t="shared" si="245"/>
        <v>11960720.462999221</v>
      </c>
      <c r="G422" s="7">
        <f t="shared" si="245"/>
        <v>13765005.45107308</v>
      </c>
      <c r="H422" s="7">
        <f t="shared" si="245"/>
        <v>15655747.472861791</v>
      </c>
      <c r="I422" s="7">
        <f t="shared" si="245"/>
        <v>17737886.082219198</v>
      </c>
      <c r="J422" s="7">
        <f t="shared" si="245"/>
        <v>19128357.95663362</v>
      </c>
      <c r="K422" s="7">
        <f t="shared" si="245"/>
        <v>19757591.137827806</v>
      </c>
      <c r="L422" s="7">
        <f t="shared" si="245"/>
        <v>20536757.228019923</v>
      </c>
      <c r="M422" s="7">
        <f t="shared" si="245"/>
        <v>21247110.334926285</v>
      </c>
      <c r="N422" s="141"/>
    </row>
    <row r="423" spans="1:14" ht="18" customHeight="1" x14ac:dyDescent="0.25">
      <c r="A423" s="94" t="s">
        <v>180</v>
      </c>
      <c r="B423" s="54">
        <f t="shared" ref="B423:L423" si="246">SUM(B418:B422)</f>
        <v>17987423.483152822</v>
      </c>
      <c r="C423" s="54">
        <f t="shared" si="246"/>
        <v>19872085.998664994</v>
      </c>
      <c r="D423" s="54">
        <f t="shared" si="246"/>
        <v>21057206.000157811</v>
      </c>
      <c r="E423" s="54">
        <f t="shared" si="246"/>
        <v>23103647.120260738</v>
      </c>
      <c r="F423" s="54">
        <f t="shared" si="246"/>
        <v>25817954.892349873</v>
      </c>
      <c r="G423" s="54">
        <f t="shared" si="246"/>
        <v>28565773.988698058</v>
      </c>
      <c r="H423" s="54">
        <f t="shared" si="246"/>
        <v>31344128.062348634</v>
      </c>
      <c r="I423" s="54">
        <f t="shared" si="246"/>
        <v>34912846.63959454</v>
      </c>
      <c r="J423" s="54">
        <f t="shared" si="246"/>
        <v>37251857.448794052</v>
      </c>
      <c r="K423" s="54">
        <f t="shared" si="246"/>
        <v>39085651.590488046</v>
      </c>
      <c r="L423" s="54">
        <f t="shared" si="246"/>
        <v>41147936.323259465</v>
      </c>
      <c r="M423" s="54">
        <f>SUM(M418:M422)</f>
        <v>43234379.691168368</v>
      </c>
    </row>
    <row r="424" spans="1:14" ht="18" customHeight="1" x14ac:dyDescent="0.25"/>
    <row r="425" spans="1:14" ht="18" customHeight="1" x14ac:dyDescent="0.25">
      <c r="A425" s="156" t="s">
        <v>275</v>
      </c>
      <c r="B425" s="156"/>
      <c r="C425" s="156"/>
      <c r="D425" s="156"/>
      <c r="E425" s="156"/>
      <c r="F425" s="156"/>
      <c r="G425" s="156"/>
      <c r="H425" s="156"/>
    </row>
    <row r="426" spans="1:14" ht="18" customHeight="1" x14ac:dyDescent="0.25">
      <c r="M426" s="4" t="s">
        <v>103</v>
      </c>
    </row>
    <row r="427" spans="1:14" ht="18" customHeight="1" x14ac:dyDescent="0.25">
      <c r="A427" s="5" t="s">
        <v>169</v>
      </c>
      <c r="B427" s="17">
        <v>2012</v>
      </c>
      <c r="C427" s="17">
        <v>2013</v>
      </c>
      <c r="D427" s="17">
        <v>2014</v>
      </c>
      <c r="E427" s="17">
        <v>2015</v>
      </c>
      <c r="F427" s="17">
        <v>2016</v>
      </c>
      <c r="G427" s="17">
        <v>2017</v>
      </c>
      <c r="H427" s="17">
        <v>2018</v>
      </c>
      <c r="I427" s="17">
        <v>2019</v>
      </c>
      <c r="J427" s="17">
        <v>2020</v>
      </c>
      <c r="K427" s="17">
        <v>2021</v>
      </c>
      <c r="L427" s="17">
        <v>2022</v>
      </c>
      <c r="M427" s="17">
        <v>2023</v>
      </c>
    </row>
    <row r="428" spans="1:14" ht="18" customHeight="1" x14ac:dyDescent="0.25">
      <c r="A428" s="30" t="s">
        <v>181</v>
      </c>
      <c r="B428" s="7">
        <f t="shared" ref="B428:F441" si="247">B58</f>
        <v>6448378.3183162455</v>
      </c>
      <c r="C428" s="7">
        <f t="shared" si="247"/>
        <v>7063672.6583589893</v>
      </c>
      <c r="D428" s="7">
        <f t="shared" si="247"/>
        <v>8045701.6005100301</v>
      </c>
      <c r="E428" s="7">
        <f t="shared" si="247"/>
        <v>8747862.1211202126</v>
      </c>
      <c r="F428" s="7">
        <f t="shared" si="247"/>
        <v>9861677.7999534588</v>
      </c>
      <c r="G428" s="7">
        <f>'[13]GDP CP'!D18</f>
        <v>10853238.485693432</v>
      </c>
      <c r="H428" s="7">
        <f>'[13]GDP CP'!F18</f>
        <v>11067502.043600295</v>
      </c>
      <c r="I428" s="7">
        <f>'[13]GDP CP'!H18</f>
        <v>12286406.792660436</v>
      </c>
      <c r="J428" s="7">
        <f>'[13]GDP CP'!J18</f>
        <v>12958573.313892845</v>
      </c>
      <c r="K428" s="7">
        <f>'[13]GDP CP'!L18</f>
        <v>13789131.513298659</v>
      </c>
      <c r="L428" s="7">
        <f>'[13]GDP CP'!N18</f>
        <v>14006738.131980684</v>
      </c>
      <c r="M428" s="8">
        <f>'[13]GDP CP'!P18</f>
        <v>15678782.404384222</v>
      </c>
      <c r="N428" s="141"/>
    </row>
    <row r="429" spans="1:14" ht="18" customHeight="1" x14ac:dyDescent="0.25">
      <c r="A429" s="33" t="s">
        <v>182</v>
      </c>
      <c r="B429" s="7">
        <f t="shared" si="247"/>
        <v>3747784.4576636334</v>
      </c>
      <c r="C429" s="7">
        <f t="shared" si="247"/>
        <v>5246332.5577180656</v>
      </c>
      <c r="D429" s="7">
        <f t="shared" si="247"/>
        <v>6167365.6004114747</v>
      </c>
      <c r="E429" s="7">
        <f t="shared" si="247"/>
        <v>6929894.863826788</v>
      </c>
      <c r="F429" s="7">
        <f t="shared" si="247"/>
        <v>7549483.6438735425</v>
      </c>
      <c r="G429" s="7">
        <f>'[13]GDP CP'!D19</f>
        <v>7897993.1208748193</v>
      </c>
      <c r="H429" s="7">
        <f>'[13]GDP CP'!F19</f>
        <v>8381276.3295535296</v>
      </c>
      <c r="I429" s="7">
        <f>'[13]GDP CP'!H19</f>
        <v>9622791.9634890724</v>
      </c>
      <c r="J429" s="7">
        <f>'[13]GDP CP'!J19</f>
        <v>10701520.43971809</v>
      </c>
      <c r="K429" s="7">
        <f>'[13]GDP CP'!L19</f>
        <v>10860302.465720648</v>
      </c>
      <c r="L429" s="7">
        <f>'[13]GDP CP'!N19</f>
        <v>11397028.251450824</v>
      </c>
      <c r="M429" s="8">
        <f>'[13]GDP CP'!P19</f>
        <v>13523735.477037886</v>
      </c>
      <c r="N429" s="141"/>
    </row>
    <row r="430" spans="1:14" ht="18" customHeight="1" x14ac:dyDescent="0.25">
      <c r="A430" s="33" t="s">
        <v>183</v>
      </c>
      <c r="B430" s="7">
        <f t="shared" si="247"/>
        <v>1253969.9892421684</v>
      </c>
      <c r="C430" s="7">
        <f t="shared" si="247"/>
        <v>1317190.7445478362</v>
      </c>
      <c r="D430" s="7">
        <f t="shared" si="247"/>
        <v>1330370.8520022822</v>
      </c>
      <c r="E430" s="7">
        <f t="shared" si="247"/>
        <v>1421916.0998780315</v>
      </c>
      <c r="F430" s="7">
        <f t="shared" si="247"/>
        <v>1523035.2110702964</v>
      </c>
      <c r="G430" s="7">
        <f>'[13]GDP CP'!D20</f>
        <v>1602543.1569571337</v>
      </c>
      <c r="H430" s="7">
        <f>'[13]GDP CP'!F20</f>
        <v>1653791.9153520148</v>
      </c>
      <c r="I430" s="7">
        <f>'[13]GDP CP'!H20</f>
        <v>1680221.8517039008</v>
      </c>
      <c r="J430" s="7">
        <f>'[13]GDP CP'!J20</f>
        <v>1371160.9750224221</v>
      </c>
      <c r="K430" s="7">
        <f>'[13]GDP CP'!L20</f>
        <v>1601505.544308987</v>
      </c>
      <c r="L430" s="7">
        <f>'[13]GDP CP'!N20</f>
        <v>1892458.9240954474</v>
      </c>
      <c r="M430" s="8">
        <f>'[13]GDP CP'!P20</f>
        <v>2196213.51121746</v>
      </c>
      <c r="N430" s="141"/>
    </row>
    <row r="431" spans="1:14" ht="18" customHeight="1" x14ac:dyDescent="0.25">
      <c r="A431" s="33" t="s">
        <v>184</v>
      </c>
      <c r="B431" s="7">
        <f t="shared" si="247"/>
        <v>1282255.0705478261</v>
      </c>
      <c r="C431" s="7">
        <f t="shared" si="247"/>
        <v>1433178.7103897829</v>
      </c>
      <c r="D431" s="7">
        <f t="shared" si="247"/>
        <v>1598596.8798792441</v>
      </c>
      <c r="E431" s="7">
        <f t="shared" si="247"/>
        <v>1681098.0098122354</v>
      </c>
      <c r="F431" s="7">
        <f t="shared" si="247"/>
        <v>1739555.8013454995</v>
      </c>
      <c r="G431" s="7">
        <f>'[13]GDP CP'!D21</f>
        <v>1829355.7954948989</v>
      </c>
      <c r="H431" s="7">
        <f>'[13]GDP CP'!F21</f>
        <v>1948179.6219364833</v>
      </c>
      <c r="I431" s="7">
        <f>'[13]GDP CP'!H21</f>
        <v>2052241.7637263264</v>
      </c>
      <c r="J431" s="7">
        <f>'[13]GDP CP'!J21</f>
        <v>2196753.2097255238</v>
      </c>
      <c r="K431" s="7">
        <f>'[13]GDP CP'!L21</f>
        <v>2375155.4397632154</v>
      </c>
      <c r="L431" s="7">
        <f>'[13]GDP CP'!N21</f>
        <v>2605849.2448818148</v>
      </c>
      <c r="M431" s="8">
        <f>'[13]GDP CP'!P21</f>
        <v>2726854.3963865745</v>
      </c>
      <c r="N431" s="141"/>
    </row>
    <row r="432" spans="1:14" ht="18" customHeight="1" x14ac:dyDescent="0.25">
      <c r="A432" s="33" t="s">
        <v>185</v>
      </c>
      <c r="B432" s="7">
        <f t="shared" si="247"/>
        <v>2561996.5867301049</v>
      </c>
      <c r="C432" s="7">
        <f t="shared" si="247"/>
        <v>2541197.7252715444</v>
      </c>
      <c r="D432" s="7">
        <f t="shared" si="247"/>
        <v>3614990.5144535983</v>
      </c>
      <c r="E432" s="7">
        <f t="shared" si="247"/>
        <v>4189021.4581138352</v>
      </c>
      <c r="F432" s="7">
        <f t="shared" si="247"/>
        <v>5268866.0517340144</v>
      </c>
      <c r="G432" s="7">
        <f>'[13]GDP CP'!D22</f>
        <v>4789631.7646707129</v>
      </c>
      <c r="H432" s="7">
        <f>'[13]GDP CP'!F22</f>
        <v>4823101.0328162983</v>
      </c>
      <c r="I432" s="7">
        <f>'[13]GDP CP'!H22</f>
        <v>4927613.3034006888</v>
      </c>
      <c r="J432" s="7">
        <f>'[13]GDP CP'!J22</f>
        <v>5013181.3967155395</v>
      </c>
      <c r="K432" s="7">
        <f>'[13]GDP CP'!L22</f>
        <v>5380248.9080912545</v>
      </c>
      <c r="L432" s="7">
        <f>'[13]GDP CP'!N22</f>
        <v>6313663.8710723277</v>
      </c>
      <c r="M432" s="8">
        <f>'[13]GDP CP'!P22</f>
        <v>8425562.4016186148</v>
      </c>
      <c r="N432" s="141"/>
    </row>
    <row r="433" spans="1:32" ht="18" customHeight="1" x14ac:dyDescent="0.25">
      <c r="A433" s="33" t="s">
        <v>186</v>
      </c>
      <c r="B433" s="7">
        <f t="shared" si="247"/>
        <v>2308220.725480468</v>
      </c>
      <c r="C433" s="7">
        <f t="shared" si="247"/>
        <v>2551028.9161691144</v>
      </c>
      <c r="D433" s="7">
        <f t="shared" si="247"/>
        <v>2721060.8292281665</v>
      </c>
      <c r="E433" s="7">
        <f t="shared" si="247"/>
        <v>2949597.6169812763</v>
      </c>
      <c r="F433" s="7">
        <f t="shared" si="247"/>
        <v>3162290.4893883318</v>
      </c>
      <c r="G433" s="7">
        <f>'[13]GDP CP'!D23</f>
        <v>3334170.6783324573</v>
      </c>
      <c r="H433" s="7">
        <f>'[13]GDP CP'!F23</f>
        <v>3553629.7040954176</v>
      </c>
      <c r="I433" s="7">
        <f>'[13]GDP CP'!H23</f>
        <v>3869527.7677562451</v>
      </c>
      <c r="J433" s="7">
        <f>'[13]GDP CP'!J23</f>
        <v>4348617.8951656409</v>
      </c>
      <c r="K433" s="7">
        <f>'[13]GDP CP'!L23</f>
        <v>4581584.4802979054</v>
      </c>
      <c r="L433" s="7">
        <f>'[13]GDP CP'!N23</f>
        <v>4784774.4982532933</v>
      </c>
      <c r="M433" s="8">
        <f>'[13]GDP CP'!P23</f>
        <v>5086175.1632547881</v>
      </c>
      <c r="N433" s="141"/>
    </row>
    <row r="434" spans="1:32" ht="18" customHeight="1" x14ac:dyDescent="0.25">
      <c r="A434" s="33" t="s">
        <v>187</v>
      </c>
      <c r="B434" s="7">
        <f t="shared" si="247"/>
        <v>282743.7880802548</v>
      </c>
      <c r="C434" s="7">
        <f t="shared" si="247"/>
        <v>353037.78530022525</v>
      </c>
      <c r="D434" s="7">
        <f t="shared" si="247"/>
        <v>433939.2369909446</v>
      </c>
      <c r="E434" s="7">
        <f t="shared" si="247"/>
        <v>518122.72450859303</v>
      </c>
      <c r="F434" s="7">
        <f t="shared" si="247"/>
        <v>617914.34295148426</v>
      </c>
      <c r="G434" s="7">
        <f>'[13]GDP CP'!D24</f>
        <v>726706.5023361654</v>
      </c>
      <c r="H434" s="7">
        <f>'[13]GDP CP'!F24</f>
        <v>711807.25084499374</v>
      </c>
      <c r="I434" s="7">
        <f>'[13]GDP CP'!H24</f>
        <v>753302.088752451</v>
      </c>
      <c r="J434" s="7">
        <f>'[13]GDP CP'!J24</f>
        <v>822440.05907965358</v>
      </c>
      <c r="K434" s="7">
        <f>'[13]GDP CP'!L24</f>
        <v>1088001.6086025217</v>
      </c>
      <c r="L434" s="7">
        <f>'[13]GDP CP'!N24</f>
        <v>1175441.9199025575</v>
      </c>
      <c r="M434" s="8">
        <f>'[13]GDP CP'!P24</f>
        <v>1264548.6023033774</v>
      </c>
      <c r="N434" s="141"/>
    </row>
    <row r="435" spans="1:32" ht="18" customHeight="1" x14ac:dyDescent="0.25">
      <c r="A435" s="33" t="s">
        <v>188</v>
      </c>
      <c r="B435" s="7">
        <f t="shared" si="247"/>
        <v>1243364.7173537954</v>
      </c>
      <c r="C435" s="7">
        <f t="shared" si="247"/>
        <v>1522883.6308921161</v>
      </c>
      <c r="D435" s="7">
        <f t="shared" si="247"/>
        <v>1914455.576807264</v>
      </c>
      <c r="E435" s="7">
        <f t="shared" si="247"/>
        <v>2183916.9972402533</v>
      </c>
      <c r="F435" s="7">
        <f t="shared" si="247"/>
        <v>2661977.9456503997</v>
      </c>
      <c r="G435" s="7">
        <f>'[13]GDP CP'!D25</f>
        <v>3027383.8088099081</v>
      </c>
      <c r="H435" s="7">
        <f>'[13]GDP CP'!F25</f>
        <v>3078144.8297728561</v>
      </c>
      <c r="I435" s="7">
        <f>'[13]GDP CP'!H25</f>
        <v>3340939.4332665298</v>
      </c>
      <c r="J435" s="7">
        <f>'[13]GDP CP'!J25</f>
        <v>3692864.0577646834</v>
      </c>
      <c r="K435" s="7">
        <f>'[13]GDP CP'!L25</f>
        <v>4022126.835440855</v>
      </c>
      <c r="L435" s="7">
        <f>'[13]GDP CP'!N25</f>
        <v>4297339.2995868083</v>
      </c>
      <c r="M435" s="8">
        <f>'[13]GDP CP'!P25</f>
        <v>4937308.0870322604</v>
      </c>
      <c r="N435" s="141"/>
    </row>
    <row r="436" spans="1:32" ht="18" customHeight="1" x14ac:dyDescent="0.25">
      <c r="A436" s="33" t="s">
        <v>189</v>
      </c>
      <c r="B436" s="7">
        <f t="shared" si="247"/>
        <v>2882065.3646914908</v>
      </c>
      <c r="C436" s="7">
        <f t="shared" si="247"/>
        <v>3615291.6653399053</v>
      </c>
      <c r="D436" s="7">
        <f t="shared" si="247"/>
        <v>3973787.4984024521</v>
      </c>
      <c r="E436" s="7">
        <f t="shared" si="247"/>
        <v>4548604.3570154421</v>
      </c>
      <c r="F436" s="7">
        <f t="shared" si="247"/>
        <v>4846490.9947661916</v>
      </c>
      <c r="G436" s="7">
        <f>'[13]GDP CP'!D26</f>
        <v>4986287.4042732539</v>
      </c>
      <c r="H436" s="7">
        <f>'[13]GDP CP'!F26</f>
        <v>5131630.0097136572</v>
      </c>
      <c r="I436" s="7">
        <f>'[13]GDP CP'!H26</f>
        <v>5354892.6345748054</v>
      </c>
      <c r="J436" s="7">
        <f>'[13]GDP CP'!J26</f>
        <v>5530737.8727409039</v>
      </c>
      <c r="K436" s="7">
        <f>'[13]GDP CP'!L26</f>
        <v>5875519.34678475</v>
      </c>
      <c r="L436" s="7">
        <f>'[13]GDP CP'!N26</f>
        <v>6243145.9389475314</v>
      </c>
      <c r="M436" s="8">
        <f>'[13]GDP CP'!P26</f>
        <v>6581823.4101851769</v>
      </c>
      <c r="N436" s="141"/>
    </row>
    <row r="437" spans="1:32" ht="18" customHeight="1" x14ac:dyDescent="0.25">
      <c r="A437" s="34" t="s">
        <v>190</v>
      </c>
      <c r="B437" s="7">
        <f t="shared" si="247"/>
        <v>1498867.7405956369</v>
      </c>
      <c r="C437" s="7">
        <f t="shared" si="247"/>
        <v>1728375.6551487441</v>
      </c>
      <c r="D437" s="7">
        <f t="shared" si="247"/>
        <v>2027224.7025532513</v>
      </c>
      <c r="E437" s="7">
        <f t="shared" si="247"/>
        <v>2413305.9378196439</v>
      </c>
      <c r="F437" s="7">
        <f t="shared" si="247"/>
        <v>2673289.0615532324</v>
      </c>
      <c r="G437" s="7">
        <f>'[13]GDP CP'!D27</f>
        <v>2864290.0032636677</v>
      </c>
      <c r="H437" s="7">
        <f>'[13]GDP CP'!F27</f>
        <v>3081718.2956168186</v>
      </c>
      <c r="I437" s="7">
        <f>'[13]GDP CP'!H27</f>
        <v>3322028.193706743</v>
      </c>
      <c r="J437" s="7">
        <f>'[13]GDP CP'!J27</f>
        <v>3440524.6716808784</v>
      </c>
      <c r="K437" s="7">
        <f>'[13]GDP CP'!L27</f>
        <v>3649123.7644046992</v>
      </c>
      <c r="L437" s="7">
        <f>'[13]GDP CP'!N27</f>
        <v>3838329.5679794624</v>
      </c>
      <c r="M437" s="8">
        <f>'[13]GDP CP'!P27</f>
        <v>4130678.9899151395</v>
      </c>
      <c r="N437" s="141"/>
    </row>
    <row r="438" spans="1:32" ht="18" customHeight="1" x14ac:dyDescent="0.25">
      <c r="A438" s="34" t="s">
        <v>191</v>
      </c>
      <c r="B438" s="7">
        <f t="shared" si="247"/>
        <v>1011197.1610220182</v>
      </c>
      <c r="C438" s="7">
        <f t="shared" si="247"/>
        <v>1113563.3381350774</v>
      </c>
      <c r="D438" s="7">
        <f t="shared" si="247"/>
        <v>1233076.7698674556</v>
      </c>
      <c r="E438" s="7">
        <f t="shared" si="247"/>
        <v>1419089.9050855846</v>
      </c>
      <c r="F438" s="7">
        <f t="shared" si="247"/>
        <v>1540484.0776050526</v>
      </c>
      <c r="G438" s="7">
        <f>'[13]GDP CP'!D28</f>
        <v>1681353.3207491687</v>
      </c>
      <c r="H438" s="7">
        <f>'[13]GDP CP'!F28</f>
        <v>1816737.7869708664</v>
      </c>
      <c r="I438" s="7">
        <f>'[13]GDP CP'!H28</f>
        <v>1932963.6022713706</v>
      </c>
      <c r="J438" s="7">
        <f>'[13]GDP CP'!J28</f>
        <v>2060599.6372597592</v>
      </c>
      <c r="K438" s="7">
        <f>'[13]GDP CP'!L28</f>
        <v>2213486.0433583031</v>
      </c>
      <c r="L438" s="7">
        <f>'[13]GDP CP'!N28</f>
        <v>2392940.3320953338</v>
      </c>
      <c r="M438" s="8">
        <f>'[13]GDP CP'!P28</f>
        <v>2601797.7979473611</v>
      </c>
      <c r="N438" s="141"/>
    </row>
    <row r="439" spans="1:32" ht="18" customHeight="1" x14ac:dyDescent="0.25">
      <c r="A439" s="34" t="s">
        <v>192</v>
      </c>
      <c r="B439" s="7">
        <f t="shared" si="247"/>
        <v>174357.66016761621</v>
      </c>
      <c r="C439" s="7">
        <f t="shared" si="247"/>
        <v>194938.28228675344</v>
      </c>
      <c r="D439" s="7">
        <f t="shared" si="247"/>
        <v>223468.07152885915</v>
      </c>
      <c r="E439" s="7">
        <f t="shared" si="247"/>
        <v>248510.05685275653</v>
      </c>
      <c r="F439" s="7">
        <f t="shared" si="247"/>
        <v>285625.55512478633</v>
      </c>
      <c r="G439" s="7">
        <f>'[13]GDP CP'!D29</f>
        <v>322352.85802559648</v>
      </c>
      <c r="H439" s="7">
        <f>'[13]GDP CP'!F29</f>
        <v>374923.94924536312</v>
      </c>
      <c r="I439" s="7">
        <f>'[13]GDP CP'!H29</f>
        <v>427886.75021499943</v>
      </c>
      <c r="J439" s="7">
        <f>'[13]GDP CP'!J29</f>
        <v>416049.30014152505</v>
      </c>
      <c r="K439" s="7">
        <f>'[13]GDP CP'!L29</f>
        <v>513448.43592618307</v>
      </c>
      <c r="L439" s="7">
        <f>'[13]GDP CP'!N29</f>
        <v>623720.69842010899</v>
      </c>
      <c r="M439" s="8">
        <f>'[13]GDP CP'!P29</f>
        <v>749445.64424102171</v>
      </c>
      <c r="N439" s="141"/>
    </row>
    <row r="440" spans="1:32" ht="18" customHeight="1" x14ac:dyDescent="0.25">
      <c r="A440" s="34" t="s">
        <v>193</v>
      </c>
      <c r="B440" s="7">
        <f t="shared" si="247"/>
        <v>474340.10474518978</v>
      </c>
      <c r="C440" s="7">
        <f t="shared" si="247"/>
        <v>555957.43251508521</v>
      </c>
      <c r="D440" s="7">
        <f t="shared" si="247"/>
        <v>661939.34698177013</v>
      </c>
      <c r="E440" s="7">
        <f t="shared" si="247"/>
        <v>717898.05542494974</v>
      </c>
      <c r="F440" s="7">
        <f t="shared" si="247"/>
        <v>831215.65279191744</v>
      </c>
      <c r="G440" s="7">
        <f>'[13]GDP CP'!D30</f>
        <v>959148.4426842992</v>
      </c>
      <c r="H440" s="7">
        <f>'[13]GDP CP'!F30</f>
        <v>1037687.3709109921</v>
      </c>
      <c r="I440" s="7">
        <f>'[13]GDP CP'!H30</f>
        <v>1140417.14741614</v>
      </c>
      <c r="J440" s="7">
        <f>'[13]GDP CP'!J30</f>
        <v>1217189.5055422357</v>
      </c>
      <c r="K440" s="7">
        <f>'[13]GDP CP'!L30</f>
        <v>1358754.2792496788</v>
      </c>
      <c r="L440" s="7">
        <f>'[13]GDP CP'!N30</f>
        <v>1465396.3400455881</v>
      </c>
      <c r="M440" s="8">
        <f>'[13]GDP CP'!P30</f>
        <v>1594456.8660787607</v>
      </c>
      <c r="N440" s="141"/>
    </row>
    <row r="441" spans="1:32" ht="18" customHeight="1" x14ac:dyDescent="0.25">
      <c r="A441" s="34" t="s">
        <v>194</v>
      </c>
      <c r="B441" s="7">
        <f t="shared" si="247"/>
        <v>138985.97755659095</v>
      </c>
      <c r="C441" s="7">
        <f t="shared" si="247"/>
        <v>148022.32057943323</v>
      </c>
      <c r="D441" s="7">
        <f t="shared" si="247"/>
        <v>165665.98665077714</v>
      </c>
      <c r="E441" s="7">
        <f t="shared" si="247"/>
        <v>177690.65274428081</v>
      </c>
      <c r="F441" s="7">
        <f t="shared" si="247"/>
        <v>185500.79363608817</v>
      </c>
      <c r="G441" s="7">
        <f>'[13]GDP CP'!D31</f>
        <v>201872.31376617411</v>
      </c>
      <c r="H441" s="7">
        <f>'[13]GDP CP'!F31</f>
        <v>215563.81545217271</v>
      </c>
      <c r="I441" s="7">
        <f>'[13]GDP CP'!H31</f>
        <v>241246.31421277681</v>
      </c>
      <c r="J441" s="7">
        <f>'[13]GDP CP'!J31</f>
        <v>251635.47973718995</v>
      </c>
      <c r="K441" s="7">
        <f>'[13]GDP CP'!L31</f>
        <v>296064.83910229593</v>
      </c>
      <c r="L441" s="7">
        <f>'[13]GDP CP'!N31</f>
        <v>306817.65519026108</v>
      </c>
      <c r="M441" s="99">
        <f>'[13]GDP CP'!P31</f>
        <v>321045.62510703085</v>
      </c>
      <c r="N441" s="141"/>
    </row>
    <row r="442" spans="1:32" ht="18" customHeight="1" x14ac:dyDescent="0.25">
      <c r="A442" s="94" t="s">
        <v>195</v>
      </c>
      <c r="B442" s="54">
        <f t="shared" ref="B442:L442" si="248">SUM(B428:B441)</f>
        <v>25308527.662193038</v>
      </c>
      <c r="C442" s="54">
        <f t="shared" si="248"/>
        <v>29384671.422652673</v>
      </c>
      <c r="D442" s="54">
        <f t="shared" si="248"/>
        <v>34111643.466267571</v>
      </c>
      <c r="E442" s="54">
        <f t="shared" si="248"/>
        <v>38146528.856423885</v>
      </c>
      <c r="F442" s="54">
        <f t="shared" si="248"/>
        <v>42747407.421444304</v>
      </c>
      <c r="G442" s="54">
        <f t="shared" si="248"/>
        <v>45076327.655931689</v>
      </c>
      <c r="H442" s="54">
        <f t="shared" si="248"/>
        <v>46875693.95588176</v>
      </c>
      <c r="I442" s="54">
        <f t="shared" si="248"/>
        <v>50952479.607152484</v>
      </c>
      <c r="J442" s="54">
        <f t="shared" si="248"/>
        <v>54021847.814186893</v>
      </c>
      <c r="K442" s="54">
        <f t="shared" si="248"/>
        <v>57604453.504349954</v>
      </c>
      <c r="L442" s="54">
        <f t="shared" si="248"/>
        <v>61343644.673902035</v>
      </c>
      <c r="M442" s="114">
        <f>SUM(M428:M441)</f>
        <v>69818428.37670967</v>
      </c>
    </row>
    <row r="443" spans="1:32" ht="18" customHeight="1" x14ac:dyDescent="0.25"/>
    <row r="444" spans="1:32" ht="18" customHeight="1" x14ac:dyDescent="0.25">
      <c r="A444" s="156" t="s">
        <v>196</v>
      </c>
      <c r="B444" s="156"/>
      <c r="C444" s="156"/>
      <c r="D444" s="156"/>
      <c r="E444" s="156"/>
      <c r="F444" s="156"/>
      <c r="G444" s="156"/>
      <c r="H444" s="156"/>
    </row>
    <row r="445" spans="1:32" ht="18" customHeight="1" x14ac:dyDescent="0.25">
      <c r="M445" s="4" t="s">
        <v>103</v>
      </c>
    </row>
    <row r="446" spans="1:32" s="4" customFormat="1" ht="18" customHeight="1" x14ac:dyDescent="0.25">
      <c r="A446" s="5" t="s">
        <v>169</v>
      </c>
      <c r="B446" s="17">
        <v>2012</v>
      </c>
      <c r="C446" s="17">
        <v>2013</v>
      </c>
      <c r="D446" s="17">
        <v>2014</v>
      </c>
      <c r="E446" s="17">
        <v>2015</v>
      </c>
      <c r="F446" s="17">
        <v>2016</v>
      </c>
      <c r="G446" s="17">
        <v>2017</v>
      </c>
      <c r="H446" s="17">
        <v>2018</v>
      </c>
      <c r="I446" s="17">
        <v>2019</v>
      </c>
      <c r="J446" s="17">
        <v>2020</v>
      </c>
      <c r="K446" s="17">
        <v>2021</v>
      </c>
      <c r="L446" s="17">
        <v>2022</v>
      </c>
      <c r="M446" s="17">
        <v>2023</v>
      </c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s="4" customFormat="1" ht="18" customHeight="1" x14ac:dyDescent="0.25">
      <c r="A447" s="33" t="s">
        <v>181</v>
      </c>
      <c r="B447" s="7">
        <f t="shared" ref="B447:F460" si="249">B157</f>
        <v>7371411.0796533152</v>
      </c>
      <c r="C447" s="7">
        <f t="shared" si="249"/>
        <v>7682285.6935565583</v>
      </c>
      <c r="D447" s="7">
        <f t="shared" si="249"/>
        <v>8444242.9422604311</v>
      </c>
      <c r="E447" s="7">
        <f t="shared" si="249"/>
        <v>8747862.1211202201</v>
      </c>
      <c r="F447" s="7">
        <f t="shared" si="249"/>
        <v>9260703.2785532065</v>
      </c>
      <c r="G447" s="7">
        <f>'[13]GDP KP'!D18</f>
        <v>9829966.7197710425</v>
      </c>
      <c r="H447" s="7">
        <f>'[13]GDP KP'!F18</f>
        <v>10480203.609487571</v>
      </c>
      <c r="I447" s="7">
        <f>'[13]GDP KP'!H18</f>
        <v>10984479.567202613</v>
      </c>
      <c r="J447" s="7">
        <f>'[13]GDP KP'!J18</f>
        <v>11216401.397907387</v>
      </c>
      <c r="K447" s="7">
        <f>'[13]GDP KP'!L18</f>
        <v>11578145.794697544</v>
      </c>
      <c r="L447" s="7">
        <f>'[13]GDP KP'!N18</f>
        <v>12031598.393005773</v>
      </c>
      <c r="M447" s="8">
        <f>'[13]GDP KP'!P18</f>
        <v>12542371.465802409</v>
      </c>
      <c r="N447" s="14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8" customHeight="1" x14ac:dyDescent="0.25">
      <c r="A448" s="33" t="s">
        <v>182</v>
      </c>
      <c r="B448" s="7">
        <f t="shared" si="249"/>
        <v>5710465.8661286132</v>
      </c>
      <c r="C448" s="7">
        <f t="shared" si="249"/>
        <v>6050976.2662543766</v>
      </c>
      <c r="D448" s="7">
        <f t="shared" si="249"/>
        <v>6577705.7310488783</v>
      </c>
      <c r="E448" s="7">
        <f t="shared" si="249"/>
        <v>6929894.8638267871</v>
      </c>
      <c r="F448" s="7">
        <f t="shared" si="249"/>
        <v>7324856.2827553796</v>
      </c>
      <c r="G448" s="7">
        <f>'[13]GDP KP'!D19</f>
        <v>7815844.6311133699</v>
      </c>
      <c r="H448" s="7">
        <f>'[13]GDP KP'!F19</f>
        <v>8736560.6001322977</v>
      </c>
      <c r="I448" s="7">
        <f>'[13]GDP KP'!H19</f>
        <v>9493190.6621315219</v>
      </c>
      <c r="J448" s="7">
        <f>'[13]GDP KP'!J19</f>
        <v>10293275.609616149</v>
      </c>
      <c r="K448" s="7">
        <f>'[13]GDP KP'!L19</f>
        <v>10658343.973610902</v>
      </c>
      <c r="L448" s="7">
        <f>'[13]GDP KP'!N19</f>
        <v>11061950.350988038</v>
      </c>
      <c r="M448" s="8">
        <f>'[13]GDP KP'!P19</f>
        <v>11510656.665813707</v>
      </c>
      <c r="N448" s="141"/>
    </row>
    <row r="449" spans="1:32" s="4" customFormat="1" ht="18" customHeight="1" x14ac:dyDescent="0.25">
      <c r="A449" s="33" t="s">
        <v>183</v>
      </c>
      <c r="B449" s="7">
        <f t="shared" si="249"/>
        <v>1343923.7392322372</v>
      </c>
      <c r="C449" s="7">
        <f t="shared" si="249"/>
        <v>1356204.2258352935</v>
      </c>
      <c r="D449" s="7">
        <f t="shared" si="249"/>
        <v>1397782.4439330632</v>
      </c>
      <c r="E449" s="7">
        <f t="shared" si="249"/>
        <v>1421916.0998780315</v>
      </c>
      <c r="F449" s="7">
        <f t="shared" si="249"/>
        <v>1480052.0974233225</v>
      </c>
      <c r="G449" s="7">
        <f>'[13]GDP KP'!D20</f>
        <v>1525618.5103886211</v>
      </c>
      <c r="H449" s="7">
        <f>'[13]GDP KP'!F20</f>
        <v>1604390.7414166634</v>
      </c>
      <c r="I449" s="7">
        <f>'[13]GDP KP'!H20</f>
        <v>1645950.1404740287</v>
      </c>
      <c r="J449" s="7">
        <f>'[13]GDP KP'!J20</f>
        <v>1419653.8535934782</v>
      </c>
      <c r="K449" s="7">
        <f>'[13]GDP KP'!L20</f>
        <v>1514711.2723232007</v>
      </c>
      <c r="L449" s="7">
        <f>'[13]GDP KP'!N20</f>
        <v>1651098.6299014678</v>
      </c>
      <c r="M449" s="8">
        <f>'[13]GDP KP'!P20</f>
        <v>1788241.5263606606</v>
      </c>
      <c r="N449" s="14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8" customHeight="1" x14ac:dyDescent="0.25">
      <c r="A450" s="33" t="s">
        <v>184</v>
      </c>
      <c r="B450" s="7">
        <f t="shared" si="249"/>
        <v>1266746.6131301799</v>
      </c>
      <c r="C450" s="7">
        <f t="shared" si="249"/>
        <v>1414116.3083821046</v>
      </c>
      <c r="D450" s="7">
        <f t="shared" si="249"/>
        <v>1560063.7266739241</v>
      </c>
      <c r="E450" s="7">
        <f t="shared" si="249"/>
        <v>1681098.0098122354</v>
      </c>
      <c r="F450" s="7">
        <f t="shared" si="249"/>
        <v>1718547.6263124305</v>
      </c>
      <c r="G450" s="7">
        <f>'[13]GDP KP'!D21</f>
        <v>1824471.7717286737</v>
      </c>
      <c r="H450" s="7">
        <f>'[13]GDP KP'!F21</f>
        <v>1989717.253553557</v>
      </c>
      <c r="I450" s="7">
        <f>'[13]GDP KP'!H21</f>
        <v>2133312.4139640997</v>
      </c>
      <c r="J450" s="7">
        <f>'[13]GDP KP'!J21</f>
        <v>2313032.1220013816</v>
      </c>
      <c r="K450" s="7">
        <f>'[13]GDP KP'!L21</f>
        <v>2524609.7203840055</v>
      </c>
      <c r="L450" s="7">
        <f>'[13]GDP KP'!N21</f>
        <v>2712410.7142862305</v>
      </c>
      <c r="M450" s="8">
        <f>'[13]GDP KP'!P21</f>
        <v>2917297.2045452907</v>
      </c>
      <c r="N450" s="141"/>
    </row>
    <row r="451" spans="1:32" ht="18" customHeight="1" x14ac:dyDescent="0.25">
      <c r="A451" s="33" t="s">
        <v>185</v>
      </c>
      <c r="B451" s="7">
        <f t="shared" si="249"/>
        <v>3444161.0157071501</v>
      </c>
      <c r="C451" s="7">
        <f t="shared" si="249"/>
        <v>3405939.9363144268</v>
      </c>
      <c r="D451" s="7">
        <f t="shared" si="249"/>
        <v>3764112.5298921987</v>
      </c>
      <c r="E451" s="7">
        <f t="shared" si="249"/>
        <v>4189021.4581138361</v>
      </c>
      <c r="F451" s="7">
        <f t="shared" si="249"/>
        <v>4235515.2999503082</v>
      </c>
      <c r="G451" s="7">
        <f>'[13]GDP KP'!D22</f>
        <v>4115392.9143740959</v>
      </c>
      <c r="H451" s="7">
        <f>'[13]GDP KP'!F22</f>
        <v>4094972.3011495476</v>
      </c>
      <c r="I451" s="7">
        <f>'[13]GDP KP'!H22</f>
        <v>4281167.0038301712</v>
      </c>
      <c r="J451" s="7">
        <f>'[13]GDP KP'!J22</f>
        <v>4412967.4952447116</v>
      </c>
      <c r="K451" s="7">
        <f>'[13]GDP KP'!L22</f>
        <v>4599676.8294061981</v>
      </c>
      <c r="L451" s="7">
        <f>'[13]GDP KP'!N22</f>
        <v>5024300.5593832955</v>
      </c>
      <c r="M451" s="8">
        <f>'[13]GDP KP'!P22</f>
        <v>5639079.1725698039</v>
      </c>
      <c r="N451" s="141"/>
    </row>
    <row r="452" spans="1:32" ht="18" customHeight="1" x14ac:dyDescent="0.25">
      <c r="A452" s="33" t="s">
        <v>186</v>
      </c>
      <c r="B452" s="7">
        <f t="shared" si="249"/>
        <v>2606439.0491418531</v>
      </c>
      <c r="C452" s="7">
        <f t="shared" si="249"/>
        <v>2714775.034313831</v>
      </c>
      <c r="D452" s="7">
        <f t="shared" si="249"/>
        <v>2828969.8871101206</v>
      </c>
      <c r="E452" s="7">
        <f t="shared" si="249"/>
        <v>2949597.6169812768</v>
      </c>
      <c r="F452" s="7">
        <f t="shared" si="249"/>
        <v>3077086.1204349836</v>
      </c>
      <c r="G452" s="7">
        <f>'[13]GDP KP'!D23</f>
        <v>3211894.932795153</v>
      </c>
      <c r="H452" s="7">
        <f>'[13]GDP KP'!F23</f>
        <v>3354517.6882281364</v>
      </c>
      <c r="I452" s="7">
        <f>'[13]GDP KP'!H23</f>
        <v>3505484.7753592404</v>
      </c>
      <c r="J452" s="7">
        <f>'[13]GDP KP'!J23</f>
        <v>3663972.2849675352</v>
      </c>
      <c r="K452" s="7">
        <f>'[13]GDP KP'!L23</f>
        <v>3827459.8943816815</v>
      </c>
      <c r="L452" s="7">
        <f>'[13]GDP KP'!N23</f>
        <v>3997459.8233379992</v>
      </c>
      <c r="M452" s="8">
        <f>'[13]GDP KP'!P23</f>
        <v>4168722.1156875887</v>
      </c>
      <c r="N452" s="141"/>
    </row>
    <row r="453" spans="1:32" ht="18" customHeight="1" x14ac:dyDescent="0.25">
      <c r="A453" s="33" t="s">
        <v>187</v>
      </c>
      <c r="B453" s="7">
        <f t="shared" si="249"/>
        <v>322260.08457407937</v>
      </c>
      <c r="C453" s="7">
        <f t="shared" si="249"/>
        <v>385090.43860016449</v>
      </c>
      <c r="D453" s="7">
        <f t="shared" si="249"/>
        <v>447920.7926262496</v>
      </c>
      <c r="E453" s="7">
        <f t="shared" si="249"/>
        <v>518122.72450859309</v>
      </c>
      <c r="F453" s="7">
        <f t="shared" si="249"/>
        <v>606206.68355693901</v>
      </c>
      <c r="G453" s="7">
        <f>'[13]GDP KP'!D24</f>
        <v>694290.64260528435</v>
      </c>
      <c r="H453" s="7">
        <f>'[13]GDP KP'!F24</f>
        <v>763332.14606172591</v>
      </c>
      <c r="I453" s="7">
        <f>'[13]GDP KP'!H24</f>
        <v>821635.57049329998</v>
      </c>
      <c r="J453" s="7">
        <f>'[13]GDP KP'!J24</f>
        <v>881833.3622237735</v>
      </c>
      <c r="K453" s="7">
        <f>'[13]GDP KP'!L24</f>
        <v>942012.50558055821</v>
      </c>
      <c r="L453" s="7">
        <f>'[13]GDP KP'!N24</f>
        <v>996609.07982425671</v>
      </c>
      <c r="M453" s="8">
        <f>'[13]GDP KP'!P24</f>
        <v>1051695.657916832</v>
      </c>
      <c r="N453" s="141"/>
    </row>
    <row r="454" spans="1:32" ht="18" customHeight="1" x14ac:dyDescent="0.25">
      <c r="A454" s="33" t="s">
        <v>188</v>
      </c>
      <c r="B454" s="7">
        <f t="shared" si="249"/>
        <v>1417467.4848659448</v>
      </c>
      <c r="C454" s="7">
        <f t="shared" si="249"/>
        <v>1660994.2200693046</v>
      </c>
      <c r="D454" s="7">
        <f t="shared" si="249"/>
        <v>1976259.5688011239</v>
      </c>
      <c r="E454" s="7">
        <f t="shared" si="249"/>
        <v>2183916.9972402528</v>
      </c>
      <c r="F454" s="7">
        <f t="shared" si="249"/>
        <v>2611497.6983909365</v>
      </c>
      <c r="G454" s="7">
        <f>'[13]GDP KP'!D25</f>
        <v>2892462.8844005838</v>
      </c>
      <c r="H454" s="7">
        <f>'[13]GDP KP'!F25</f>
        <v>3054288.1917848685</v>
      </c>
      <c r="I454" s="7">
        <f>'[13]GDP KP'!H25</f>
        <v>3311752.8894363791</v>
      </c>
      <c r="J454" s="7">
        <f>'[13]GDP KP'!J25</f>
        <v>3569799.7747166432</v>
      </c>
      <c r="K454" s="7">
        <f>'[13]GDP KP'!L25</f>
        <v>3817046.8646715274</v>
      </c>
      <c r="L454" s="7">
        <f>'[13]GDP KP'!N25</f>
        <v>3993799.0799665004</v>
      </c>
      <c r="M454" s="8">
        <f>'[13]GDP KP'!P25</f>
        <v>4191804.5857701511</v>
      </c>
      <c r="N454" s="141"/>
    </row>
    <row r="455" spans="1:32" ht="18" customHeight="1" x14ac:dyDescent="0.25">
      <c r="A455" s="33" t="s">
        <v>189</v>
      </c>
      <c r="B455" s="7">
        <f t="shared" si="249"/>
        <v>3623123.2851870861</v>
      </c>
      <c r="C455" s="7">
        <f t="shared" si="249"/>
        <v>3974205.5761060026</v>
      </c>
      <c r="D455" s="7">
        <f t="shared" si="249"/>
        <v>4242164.254959628</v>
      </c>
      <c r="E455" s="7">
        <f t="shared" si="249"/>
        <v>4548604.357015444</v>
      </c>
      <c r="F455" s="7">
        <f t="shared" si="249"/>
        <v>4793820.0466925073</v>
      </c>
      <c r="G455" s="7">
        <f>'[13]GDP KP'!D26</f>
        <v>4907113.349886206</v>
      </c>
      <c r="H455" s="7">
        <f>'[13]GDP KP'!F26</f>
        <v>5064968.4777012058</v>
      </c>
      <c r="I455" s="7">
        <f>'[13]GDP KP'!H26</f>
        <v>5238490.6001894046</v>
      </c>
      <c r="J455" s="7">
        <f>'[13]GDP KP'!J26</f>
        <v>5438145.6844813041</v>
      </c>
      <c r="K455" s="7">
        <f>'[13]GDP KP'!L26</f>
        <v>5713411.30358666</v>
      </c>
      <c r="L455" s="7">
        <f>'[13]GDP KP'!N26</f>
        <v>6024202.7870665714</v>
      </c>
      <c r="M455" s="8">
        <f>'[13]GDP KP'!P26</f>
        <v>6358311.9881847575</v>
      </c>
      <c r="N455" s="141"/>
    </row>
    <row r="456" spans="1:32" ht="18" customHeight="1" x14ac:dyDescent="0.25">
      <c r="A456" s="34" t="s">
        <v>190</v>
      </c>
      <c r="B456" s="7">
        <f t="shared" si="249"/>
        <v>1922642.9763731158</v>
      </c>
      <c r="C456" s="7">
        <f t="shared" si="249"/>
        <v>1927632.7465520818</v>
      </c>
      <c r="D456" s="7">
        <f t="shared" si="249"/>
        <v>2186259.6296485304</v>
      </c>
      <c r="E456" s="7">
        <f t="shared" si="249"/>
        <v>2413305.9378196443</v>
      </c>
      <c r="F456" s="7">
        <f t="shared" si="249"/>
        <v>2665336.375298725</v>
      </c>
      <c r="G456" s="7">
        <f>'[13]GDP KP'!D27</f>
        <v>2859170.6846780004</v>
      </c>
      <c r="H456" s="7">
        <f>'[13]GDP KP'!F27</f>
        <v>3046789.3528533564</v>
      </c>
      <c r="I456" s="7">
        <f>'[13]GDP KP'!H27</f>
        <v>3257405.7038441421</v>
      </c>
      <c r="J456" s="7">
        <f>'[13]GDP KP'!J27</f>
        <v>3365354.6104301428</v>
      </c>
      <c r="K456" s="7">
        <f>'[13]GDP KP'!L27</f>
        <v>3537610.6642710203</v>
      </c>
      <c r="L456" s="7">
        <f>'[13]GDP KP'!N27</f>
        <v>3724729.4155659853</v>
      </c>
      <c r="M456" s="8">
        <f>'[13]GDP KP'!P27</f>
        <v>3955485.2740366161</v>
      </c>
      <c r="N456" s="141"/>
    </row>
    <row r="457" spans="1:32" ht="18" customHeight="1" x14ac:dyDescent="0.25">
      <c r="A457" s="34" t="s">
        <v>191</v>
      </c>
      <c r="B457" s="7">
        <f t="shared" si="249"/>
        <v>1284593.7116115741</v>
      </c>
      <c r="C457" s="7">
        <f t="shared" si="249"/>
        <v>1245029.5721596526</v>
      </c>
      <c r="D457" s="7">
        <f t="shared" si="249"/>
        <v>1349940.6845303355</v>
      </c>
      <c r="E457" s="7">
        <f t="shared" si="249"/>
        <v>1419089.9050855851</v>
      </c>
      <c r="F457" s="7">
        <f t="shared" si="249"/>
        <v>1497896.4476067214</v>
      </c>
      <c r="G457" s="7">
        <f>'[13]GDP KP'!D28</f>
        <v>1611999.1837528369</v>
      </c>
      <c r="H457" s="7">
        <f>'[13]GDP KP'!F28</f>
        <v>1746730.9417478426</v>
      </c>
      <c r="I457" s="7">
        <f>'[13]GDP KP'!H28</f>
        <v>1833513.9999999998</v>
      </c>
      <c r="J457" s="7">
        <f>'[13]GDP KP'!J28</f>
        <v>1953479.406170486</v>
      </c>
      <c r="K457" s="7">
        <f>'[13]GDP KP'!L28</f>
        <v>2065348.9557855739</v>
      </c>
      <c r="L457" s="7">
        <f>'[13]GDP KP'!N28</f>
        <v>2176986.1699724896</v>
      </c>
      <c r="M457" s="8">
        <f>'[13]GDP KP'!P28</f>
        <v>2308205.4587757913</v>
      </c>
      <c r="N457" s="141"/>
    </row>
    <row r="458" spans="1:32" ht="18" customHeight="1" x14ac:dyDescent="0.25">
      <c r="A458" s="34" t="s">
        <v>192</v>
      </c>
      <c r="B458" s="7">
        <f t="shared" si="249"/>
        <v>198469.9746108712</v>
      </c>
      <c r="C458" s="7">
        <f t="shared" si="249"/>
        <v>212501.84376101289</v>
      </c>
      <c r="D458" s="7">
        <f t="shared" si="249"/>
        <v>230651.65930135289</v>
      </c>
      <c r="E458" s="7">
        <f t="shared" si="249"/>
        <v>248510.05685275659</v>
      </c>
      <c r="F458" s="7">
        <f t="shared" si="249"/>
        <v>280130.57039669936</v>
      </c>
      <c r="G458" s="7">
        <f>'[13]GDP KP'!D29</f>
        <v>307906.75338782615</v>
      </c>
      <c r="H458" s="7">
        <f>'[13]GDP KP'!F29</f>
        <v>350027.2867923695</v>
      </c>
      <c r="I458" s="7">
        <f>'[13]GDP KP'!H29</f>
        <v>389225.17547535757</v>
      </c>
      <c r="J458" s="7">
        <f>'[13]GDP KP'!J29</f>
        <v>372119.53876275249</v>
      </c>
      <c r="K458" s="7">
        <f>'[13]GDP KP'!L29</f>
        <v>444487.97690505534</v>
      </c>
      <c r="L458" s="7">
        <f>'[13]GDP KP'!N29</f>
        <v>528722.02136511472</v>
      </c>
      <c r="M458" s="8">
        <f>'[13]GDP KP'!P29</f>
        <v>622264.30380221596</v>
      </c>
      <c r="N458" s="141"/>
    </row>
    <row r="459" spans="1:32" ht="18" customHeight="1" x14ac:dyDescent="0.25">
      <c r="A459" s="34" t="s">
        <v>193</v>
      </c>
      <c r="B459" s="7">
        <f t="shared" si="249"/>
        <v>550177.01088085154</v>
      </c>
      <c r="C459" s="7">
        <f t="shared" si="249"/>
        <v>612079.00343605247</v>
      </c>
      <c r="D459" s="7">
        <f t="shared" si="249"/>
        <v>685475.09253820183</v>
      </c>
      <c r="E459" s="7">
        <f t="shared" si="249"/>
        <v>717898.05542494974</v>
      </c>
      <c r="F459" s="7">
        <f t="shared" si="249"/>
        <v>814528.79563888942</v>
      </c>
      <c r="G459" s="7">
        <f>'[13]GDP KP'!D30</f>
        <v>912404.29344956763</v>
      </c>
      <c r="H459" s="7">
        <f>'[13]GDP KP'!F30</f>
        <v>971689.969673543</v>
      </c>
      <c r="I459" s="7">
        <f>'[13]GDP KP'!H30</f>
        <v>1037083.2580244384</v>
      </c>
      <c r="J459" s="7">
        <f>'[13]GDP KP'!J30</f>
        <v>1089265.4047818012</v>
      </c>
      <c r="K459" s="7">
        <f>'[13]GDP KP'!L30</f>
        <v>1181814.2567138937</v>
      </c>
      <c r="L459" s="7">
        <f>'[13]GDP KP'!N30</f>
        <v>1249425.4261717813</v>
      </c>
      <c r="M459" s="8">
        <f>'[13]GDP KP'!P30</f>
        <v>1333611.7175477569</v>
      </c>
      <c r="N459" s="144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</row>
    <row r="460" spans="1:32" ht="18" customHeight="1" x14ac:dyDescent="0.25">
      <c r="A460" s="34" t="s">
        <v>194</v>
      </c>
      <c r="B460" s="7">
        <f t="shared" si="249"/>
        <v>161741.19541643473</v>
      </c>
      <c r="C460" s="7">
        <f t="shared" si="249"/>
        <v>166879.58401579689</v>
      </c>
      <c r="D460" s="7">
        <f t="shared" si="249"/>
        <v>172189.78310552947</v>
      </c>
      <c r="E460" s="7">
        <f t="shared" si="249"/>
        <v>177690.65274428081</v>
      </c>
      <c r="F460" s="7">
        <f t="shared" si="249"/>
        <v>183386.70005047577</v>
      </c>
      <c r="G460" s="7">
        <f>'[13]GDP KP'!D31</f>
        <v>189193.23655690643</v>
      </c>
      <c r="H460" s="7">
        <f>'[13]GDP KP'!F31</f>
        <v>195113.45540577944</v>
      </c>
      <c r="I460" s="7">
        <f>'[13]GDP KP'!H31</f>
        <v>201203.04758913346</v>
      </c>
      <c r="J460" s="7">
        <f>'[13]GDP KP'!J31</f>
        <v>207491.70536956273</v>
      </c>
      <c r="K460" s="7">
        <f>'[13]GDP KP'!L31</f>
        <v>213987.2838048971</v>
      </c>
      <c r="L460" s="7">
        <f>'[13]GDP KP'!N31</f>
        <v>220606.6819991949</v>
      </c>
      <c r="M460" s="99">
        <f>'[13]GDP KP'!P31</f>
        <v>227445.48914116996</v>
      </c>
      <c r="N460" s="141"/>
    </row>
    <row r="461" spans="1:32" ht="18" customHeight="1" x14ac:dyDescent="0.25">
      <c r="A461" s="94" t="s">
        <v>195</v>
      </c>
      <c r="B461" s="95">
        <f t="shared" ref="B461:L461" si="250">SUM(B447:B460)</f>
        <v>31223623.086513311</v>
      </c>
      <c r="C461" s="95">
        <f t="shared" si="250"/>
        <v>32808710.449356653</v>
      </c>
      <c r="D461" s="95">
        <f t="shared" si="250"/>
        <v>35863738.726429567</v>
      </c>
      <c r="E461" s="95">
        <f t="shared" si="250"/>
        <v>38146528.856423892</v>
      </c>
      <c r="F461" s="95">
        <f t="shared" si="250"/>
        <v>40549564.023061521</v>
      </c>
      <c r="G461" s="95">
        <f t="shared" si="250"/>
        <v>42697730.508888163</v>
      </c>
      <c r="H461" s="95">
        <f t="shared" si="250"/>
        <v>45453302.015988462</v>
      </c>
      <c r="I461" s="95">
        <f t="shared" si="250"/>
        <v>48133894.808013834</v>
      </c>
      <c r="J461" s="95">
        <f t="shared" si="250"/>
        <v>50196792.250267118</v>
      </c>
      <c r="K461" s="95">
        <f t="shared" si="250"/>
        <v>52618667.296122722</v>
      </c>
      <c r="L461" s="95">
        <f t="shared" si="250"/>
        <v>55393899.132834688</v>
      </c>
      <c r="M461" s="114">
        <f>SUM(M447:M460)</f>
        <v>58615192.625954747</v>
      </c>
    </row>
    <row r="462" spans="1:32" ht="18" customHeight="1" x14ac:dyDescent="0.25">
      <c r="B462" s="20"/>
      <c r="C462" s="20"/>
      <c r="D462" s="20"/>
      <c r="E462" s="20"/>
      <c r="F462" s="20"/>
      <c r="G462" s="20"/>
      <c r="H462" s="20"/>
    </row>
    <row r="463" spans="1:32" ht="18" customHeight="1" x14ac:dyDescent="0.25">
      <c r="A463" s="156" t="s">
        <v>276</v>
      </c>
      <c r="B463" s="156"/>
      <c r="C463" s="156"/>
      <c r="D463" s="156"/>
      <c r="E463" s="156"/>
      <c r="F463" s="156"/>
      <c r="G463" s="156"/>
      <c r="H463" s="156"/>
    </row>
    <row r="464" spans="1:32" ht="18" customHeight="1" x14ac:dyDescent="0.25">
      <c r="M464" s="4" t="s">
        <v>103</v>
      </c>
    </row>
    <row r="465" spans="1:14" ht="18" customHeight="1" x14ac:dyDescent="0.25">
      <c r="A465" s="116" t="s">
        <v>197</v>
      </c>
      <c r="B465" s="17">
        <v>2012</v>
      </c>
      <c r="C465" s="17">
        <v>2013</v>
      </c>
      <c r="D465" s="17">
        <v>2014</v>
      </c>
      <c r="E465" s="17">
        <v>2015</v>
      </c>
      <c r="F465" s="17">
        <v>2016</v>
      </c>
      <c r="G465" s="17">
        <v>2017</v>
      </c>
      <c r="H465" s="17">
        <v>2018</v>
      </c>
      <c r="I465" s="17">
        <v>2019</v>
      </c>
      <c r="J465" s="17">
        <v>2020</v>
      </c>
      <c r="K465" s="17">
        <v>2021</v>
      </c>
      <c r="L465" s="17">
        <v>2022</v>
      </c>
      <c r="M465" s="17">
        <v>2023</v>
      </c>
    </row>
    <row r="466" spans="1:14" ht="18" customHeight="1" x14ac:dyDescent="0.25">
      <c r="A466" s="4" t="s">
        <v>198</v>
      </c>
      <c r="B466" s="24">
        <f t="shared" ref="B466:L466" si="251">SUM(B467:B472)</f>
        <v>20543461.185143866</v>
      </c>
      <c r="C466" s="24">
        <f t="shared" si="251"/>
        <v>24780897.395280421</v>
      </c>
      <c r="D466" s="24">
        <f t="shared" si="251"/>
        <v>27399832.171442516</v>
      </c>
      <c r="E466" s="24">
        <f t="shared" si="251"/>
        <v>30070194.708251245</v>
      </c>
      <c r="F466" s="24">
        <f t="shared" si="251"/>
        <v>35492827.712384678</v>
      </c>
      <c r="G466" s="24">
        <f t="shared" si="251"/>
        <v>41748532.944451869</v>
      </c>
      <c r="H466" s="24">
        <f t="shared" si="251"/>
        <v>41141961.634613171</v>
      </c>
      <c r="I466" s="24">
        <f t="shared" si="251"/>
        <v>50010814.474909775</v>
      </c>
      <c r="J466" s="24">
        <f t="shared" si="251"/>
        <v>60119039.229408152</v>
      </c>
      <c r="K466" s="24">
        <f t="shared" si="251"/>
        <v>67221822.629715428</v>
      </c>
      <c r="L466" s="24">
        <f t="shared" si="251"/>
        <v>68247458.671389163</v>
      </c>
      <c r="M466" s="25">
        <f>SUM(M467:M472)</f>
        <v>74222050.299031794</v>
      </c>
    </row>
    <row r="467" spans="1:14" ht="18" customHeight="1" x14ac:dyDescent="0.25">
      <c r="A467" s="1" t="s">
        <v>199</v>
      </c>
      <c r="B467" s="7">
        <f>'[4]GFCF CU'!C5</f>
        <v>13307922.556403209</v>
      </c>
      <c r="C467" s="7">
        <f>'[4]GFCF CU'!D5</f>
        <v>17908861.576523639</v>
      </c>
      <c r="D467" s="7">
        <f>'[4]GFCF CU'!E5</f>
        <v>19195447.397863373</v>
      </c>
      <c r="E467" s="7">
        <f>'[4]GFCF CU'!F5</f>
        <v>22807556.362033285</v>
      </c>
      <c r="F467" s="7">
        <f>'[4]GFCF CU'!G5</f>
        <v>27721670.165416364</v>
      </c>
      <c r="G467" s="7">
        <f>'[14]GFCF CU'!H5</f>
        <v>33556049.388832197</v>
      </c>
      <c r="H467" s="7">
        <f>'[14]GFCF CU'!I5</f>
        <v>34044435.278216906</v>
      </c>
      <c r="I467" s="7">
        <f>'[14]GFCF CU'!J5</f>
        <v>42221027.937063493</v>
      </c>
      <c r="J467" s="7">
        <f>'[14]GFCF CU'!K5</f>
        <v>49747718.842658266</v>
      </c>
      <c r="K467" s="7">
        <f>'[14]GFCF CU'!L5</f>
        <v>55339606.41073712</v>
      </c>
      <c r="L467" s="7">
        <f>'[14]GFCF CU'!M5</f>
        <v>56289401.176009737</v>
      </c>
      <c r="M467" s="7">
        <f>'[14]GFCF CU'!N5</f>
        <v>61417776.09106718</v>
      </c>
      <c r="N467" s="141"/>
    </row>
    <row r="468" spans="1:14" ht="18" customHeight="1" x14ac:dyDescent="0.25">
      <c r="A468" s="1" t="s">
        <v>200</v>
      </c>
      <c r="B468" s="7">
        <f>'[4]GFCF CU'!C6</f>
        <v>1428849.0502822737</v>
      </c>
      <c r="C468" s="7">
        <f>'[4]GFCF CU'!D6</f>
        <v>1395037.0631522629</v>
      </c>
      <c r="D468" s="7">
        <f>'[4]GFCF CU'!E6</f>
        <v>1828606.7135107263</v>
      </c>
      <c r="E468" s="7">
        <f>'[4]GFCF CU'!F6</f>
        <v>1663027.2458577908</v>
      </c>
      <c r="F468" s="7">
        <f>'[4]GFCF CU'!G6</f>
        <v>1514772.3199212332</v>
      </c>
      <c r="G468" s="7">
        <f>'[14]GFCF CU'!H6</f>
        <v>1400689.2482386767</v>
      </c>
      <c r="H468" s="7">
        <f>'[14]GFCF CU'!I6</f>
        <v>1439944.7572446936</v>
      </c>
      <c r="I468" s="7">
        <f>'[14]GFCF CU'!J6</f>
        <v>1626467.7511699605</v>
      </c>
      <c r="J468" s="7">
        <f>'[14]GFCF CU'!K6</f>
        <v>2104131.4490008084</v>
      </c>
      <c r="K468" s="7">
        <f>'[14]GFCF CU'!L6</f>
        <v>2525856.4334177659</v>
      </c>
      <c r="L468" s="7">
        <f>'[14]GFCF CU'!M6</f>
        <v>2566600.5545269959</v>
      </c>
      <c r="M468" s="7">
        <f>'[14]GFCF CU'!N6</f>
        <v>2597728.6437924015</v>
      </c>
      <c r="N468" s="141"/>
    </row>
    <row r="469" spans="1:14" ht="18" customHeight="1" x14ac:dyDescent="0.25">
      <c r="A469" s="1" t="s">
        <v>201</v>
      </c>
      <c r="B469" s="7">
        <f>'[4]GFCF CU'!C7</f>
        <v>4198641.7193728443</v>
      </c>
      <c r="C469" s="7">
        <f>'[4]GFCF CU'!D7</f>
        <v>3599449.5671288995</v>
      </c>
      <c r="D469" s="7">
        <f>'[4]GFCF CU'!E7</f>
        <v>4154297.6698184069</v>
      </c>
      <c r="E469" s="7">
        <f>'[4]GFCF CU'!F7</f>
        <v>3194486.4323083749</v>
      </c>
      <c r="F469" s="7">
        <f>'[4]GFCF CU'!G7</f>
        <v>3430297.2186248777</v>
      </c>
      <c r="G469" s="7">
        <f>'[14]GFCF CU'!H7</f>
        <v>3721575.6627683686</v>
      </c>
      <c r="H469" s="7">
        <f>'[14]GFCF CU'!I7</f>
        <v>2776908.1065272163</v>
      </c>
      <c r="I469" s="7">
        <f>'[14]GFCF CU'!J7</f>
        <v>2951572.3365858197</v>
      </c>
      <c r="J469" s="7">
        <f>'[14]GFCF CU'!K7</f>
        <v>4057780.4450704278</v>
      </c>
      <c r="K469" s="7">
        <f>'[14]GFCF CU'!L7</f>
        <v>4577240.6408845969</v>
      </c>
      <c r="L469" s="7">
        <f>'[14]GFCF CU'!M7</f>
        <v>4591366.934414627</v>
      </c>
      <c r="M469" s="7">
        <f>'[14]GFCF CU'!N7</f>
        <v>5009673.9428450428</v>
      </c>
      <c r="N469" s="141"/>
    </row>
    <row r="470" spans="1:14" ht="18" customHeight="1" x14ac:dyDescent="0.25">
      <c r="A470" s="1" t="s">
        <v>202</v>
      </c>
      <c r="B470" s="7">
        <f>'[4]GFCF CU'!C8</f>
        <v>875770.12664628739</v>
      </c>
      <c r="C470" s="7">
        <f>'[4]GFCF CU'!D8</f>
        <v>987751.91172191396</v>
      </c>
      <c r="D470" s="7">
        <f>'[4]GFCF CU'!E8</f>
        <v>1156587.6922463456</v>
      </c>
      <c r="E470" s="7">
        <f>'[4]GFCF CU'!F8</f>
        <v>1172391.1255115457</v>
      </c>
      <c r="F470" s="7">
        <f>'[4]GFCF CU'!G8</f>
        <v>1366982.2198566936</v>
      </c>
      <c r="G470" s="7">
        <f>'[14]GFCF CU'!H8</f>
        <v>1427566.7572728135</v>
      </c>
      <c r="H470" s="7">
        <f>'[14]GFCF CU'!I8</f>
        <v>1378753.3275108358</v>
      </c>
      <c r="I470" s="7">
        <f>'[14]GFCF CU'!J8</f>
        <v>1501924.7659366713</v>
      </c>
      <c r="J470" s="7">
        <f>'[14]GFCF CU'!K8</f>
        <v>2014714.9550245369</v>
      </c>
      <c r="K470" s="7">
        <f>'[14]GFCF CU'!L8</f>
        <v>2322447.3424161188</v>
      </c>
      <c r="L470" s="7">
        <f>'[14]GFCF CU'!M8</f>
        <v>2279644.1926787789</v>
      </c>
      <c r="M470" s="7">
        <f>'[14]GFCF CU'!N8</f>
        <v>2487336.4020244488</v>
      </c>
      <c r="N470" s="141"/>
    </row>
    <row r="471" spans="1:14" ht="18" customHeight="1" x14ac:dyDescent="0.25">
      <c r="A471" s="1" t="s">
        <v>203</v>
      </c>
      <c r="B471" s="7">
        <f>'[4]GFCF CU'!C9</f>
        <v>254212.16236790185</v>
      </c>
      <c r="C471" s="7">
        <f>'[4]GFCF CU'!D9</f>
        <v>297937.46221475885</v>
      </c>
      <c r="D471" s="7">
        <f>'[4]GFCF CU'!E9</f>
        <v>330524.62856400013</v>
      </c>
      <c r="E471" s="7">
        <f>'[4]GFCF CU'!F9</f>
        <v>375399.01686473464</v>
      </c>
      <c r="F471" s="7">
        <f>'[4]GFCF CU'!G9</f>
        <v>425361.31486893905</v>
      </c>
      <c r="G471" s="7">
        <f>'[14]GFCF CU'!H9</f>
        <v>457202.50370585831</v>
      </c>
      <c r="H471" s="7">
        <f>'[14]GFCF CU'!I9</f>
        <v>417014.64704065217</v>
      </c>
      <c r="I471" s="7">
        <f>'[14]GFCF CU'!J9</f>
        <v>476835.17220600334</v>
      </c>
      <c r="J471" s="7">
        <f>'[14]GFCF CU'!K9</f>
        <v>609366.17819366814</v>
      </c>
      <c r="K471" s="7">
        <f>'[14]GFCF CU'!L9</f>
        <v>729532.65270677651</v>
      </c>
      <c r="L471" s="7">
        <f>'[14]GFCF CU'!M9</f>
        <v>726652.45382203034</v>
      </c>
      <c r="M471" s="7">
        <f>'[14]GFCF CU'!N9</f>
        <v>752314.20375552238</v>
      </c>
      <c r="N471" s="141"/>
    </row>
    <row r="472" spans="1:14" ht="18" customHeight="1" x14ac:dyDescent="0.25">
      <c r="A472" s="1" t="s">
        <v>204</v>
      </c>
      <c r="B472" s="7">
        <f>'[4]GFCF CU'!C10</f>
        <v>478065.57007134892</v>
      </c>
      <c r="C472" s="7">
        <f>'[4]GFCF CU'!D10</f>
        <v>591859.814538943</v>
      </c>
      <c r="D472" s="7">
        <f>'[4]GFCF CU'!E10</f>
        <v>734368.06943966984</v>
      </c>
      <c r="E472" s="7">
        <f>'[4]GFCF CU'!F10</f>
        <v>857334.5256755146</v>
      </c>
      <c r="F472" s="7">
        <f>'[4]GFCF CU'!G10</f>
        <v>1033744.4736965671</v>
      </c>
      <c r="G472" s="7">
        <f>'[14]GFCF CU'!H10</f>
        <v>1185449.3836339547</v>
      </c>
      <c r="H472" s="7">
        <f>'[14]GFCF CU'!I10</f>
        <v>1084905.5180728699</v>
      </c>
      <c r="I472" s="7">
        <f>'[14]GFCF CU'!J10</f>
        <v>1232986.5119478256</v>
      </c>
      <c r="J472" s="7">
        <f>'[14]GFCF CU'!K10</f>
        <v>1585327.3594604442</v>
      </c>
      <c r="K472" s="7">
        <f>'[14]GFCF CU'!L10</f>
        <v>1727139.1495530324</v>
      </c>
      <c r="L472" s="7">
        <f>'[14]GFCF CU'!M10</f>
        <v>1793793.3599369989</v>
      </c>
      <c r="M472" s="7">
        <f>'[14]GFCF CU'!N10</f>
        <v>1957221.0155472027</v>
      </c>
      <c r="N472" s="141"/>
    </row>
    <row r="473" spans="1:14" ht="18" customHeight="1" x14ac:dyDescent="0.25">
      <c r="A473" s="1" t="s">
        <v>205</v>
      </c>
      <c r="B473" s="7">
        <f>'[4]GFCF CU'!C12</f>
        <v>806020.59173242934</v>
      </c>
      <c r="C473" s="7">
        <f>'[4]GFCF CU'!D12</f>
        <v>766580.56396403327</v>
      </c>
      <c r="D473" s="7">
        <f>'[4]GFCF CU'!E12</f>
        <v>756477.41853637539</v>
      </c>
      <c r="E473" s="7">
        <f>'[4]GFCF CU'!F12</f>
        <v>903043.11416268675</v>
      </c>
      <c r="F473" s="7">
        <f>'[4]GFCF CU'!G12</f>
        <v>1105405.6112478054</v>
      </c>
      <c r="G473" s="7">
        <f>'[14]GFCF CU'!H12</f>
        <v>1006179.3933979878</v>
      </c>
      <c r="H473" s="7">
        <f>'[14]GFCF CU'!I12</f>
        <v>1215103.6149696303</v>
      </c>
      <c r="I473" s="7">
        <f>'[14]GFCF CU'!J12</f>
        <v>1273336.9230482064</v>
      </c>
      <c r="J473" s="7">
        <f>'[14]GFCF CU'!K12</f>
        <v>1838290.1957034103</v>
      </c>
      <c r="K473" s="7">
        <f>'[14]GFCF CU'!L12</f>
        <v>1954172.8543262789</v>
      </c>
      <c r="L473" s="7">
        <f>'[14]GFCF CU'!M12</f>
        <v>1916890.780580746</v>
      </c>
      <c r="M473" s="7">
        <f>'[14]GFCF CU'!N12</f>
        <v>1981134.9310150992</v>
      </c>
      <c r="N473" s="141"/>
    </row>
    <row r="474" spans="1:14" ht="18" customHeight="1" x14ac:dyDescent="0.25">
      <c r="A474" s="1" t="s">
        <v>206</v>
      </c>
      <c r="B474" s="7">
        <f>'[4]GFCF CU'!C13</f>
        <v>365105.53304368485</v>
      </c>
      <c r="C474" s="7">
        <f>'[4]GFCF CU'!D13</f>
        <v>1797044.3359712358</v>
      </c>
      <c r="D474" s="7">
        <f>'[4]GFCF CU'!E13</f>
        <v>2947142.8439368433</v>
      </c>
      <c r="E474" s="7">
        <f>'[4]GFCF CU'!F13</f>
        <v>-65635.900636056904</v>
      </c>
      <c r="F474" s="7">
        <f>'[4]GFCF CU'!G13</f>
        <v>-1732886.8380905872</v>
      </c>
      <c r="G474" s="7">
        <f>'[14]GFCF CU'!H13</f>
        <v>-4336714.7771120593</v>
      </c>
      <c r="H474" s="7">
        <f>'[14]GFCF CU'!I13</f>
        <v>-1717220.7958362855</v>
      </c>
      <c r="I474" s="7">
        <f>'[14]GFCF CU'!J13</f>
        <v>-5180546.9896577736</v>
      </c>
      <c r="J474" s="7">
        <f>'[14]GFCF CU'!K13</f>
        <v>-6008036.150598879</v>
      </c>
      <c r="K474" s="7">
        <f>'[14]GFCF CU'!L13</f>
        <v>-5467787.1338890288</v>
      </c>
      <c r="L474" s="7">
        <f>'[14]GFCF CU'!M13</f>
        <v>-3098543.6711263917</v>
      </c>
      <c r="M474" s="7">
        <f>'[14]GFCF CU'!N13</f>
        <v>-4954771.8487346387</v>
      </c>
      <c r="N474" s="141"/>
    </row>
    <row r="475" spans="1:14" ht="18" customHeight="1" x14ac:dyDescent="0.25">
      <c r="A475" s="94" t="s">
        <v>207</v>
      </c>
      <c r="B475" s="54">
        <f t="shared" ref="B475:L475" si="252">SUM(B466,B473,B474)</f>
        <v>21714587.309919979</v>
      </c>
      <c r="C475" s="54">
        <f t="shared" si="252"/>
        <v>27344522.295215689</v>
      </c>
      <c r="D475" s="54">
        <f t="shared" si="252"/>
        <v>31103452.433915734</v>
      </c>
      <c r="E475" s="54">
        <f t="shared" si="252"/>
        <v>30907601.921777874</v>
      </c>
      <c r="F475" s="54">
        <f t="shared" si="252"/>
        <v>34865346.485541902</v>
      </c>
      <c r="G475" s="54">
        <f t="shared" si="252"/>
        <v>38417997.560737796</v>
      </c>
      <c r="H475" s="54">
        <f t="shared" si="252"/>
        <v>40639844.45374652</v>
      </c>
      <c r="I475" s="54">
        <f t="shared" si="252"/>
        <v>46103604.408300206</v>
      </c>
      <c r="J475" s="54">
        <f t="shared" si="252"/>
        <v>55949293.274512686</v>
      </c>
      <c r="K475" s="54">
        <f t="shared" si="252"/>
        <v>63708208.350152679</v>
      </c>
      <c r="L475" s="54">
        <f t="shared" si="252"/>
        <v>67065805.780843511</v>
      </c>
      <c r="M475" s="117">
        <f>SUM(M466,M473,M474)</f>
        <v>71248413.381312266</v>
      </c>
      <c r="N475" s="154"/>
    </row>
    <row r="476" spans="1:14" ht="18" customHeight="1" x14ac:dyDescent="0.25">
      <c r="A476" s="4"/>
      <c r="B476" s="7"/>
      <c r="C476" s="7"/>
      <c r="D476" s="7"/>
      <c r="E476" s="7"/>
      <c r="F476" s="7"/>
      <c r="G476" s="7"/>
      <c r="H476" s="7"/>
      <c r="I476" s="7"/>
      <c r="J476" s="7"/>
      <c r="K476" s="7"/>
    </row>
    <row r="477" spans="1:14" ht="18" customHeight="1" x14ac:dyDescent="0.25">
      <c r="A477" s="156" t="s">
        <v>277</v>
      </c>
      <c r="B477" s="156"/>
      <c r="C477" s="156"/>
      <c r="D477" s="156"/>
      <c r="E477" s="156"/>
      <c r="F477" s="156"/>
      <c r="G477" s="156"/>
      <c r="H477" s="156"/>
    </row>
    <row r="478" spans="1:14" ht="18" customHeight="1" x14ac:dyDescent="0.25">
      <c r="M478" s="4" t="s">
        <v>103</v>
      </c>
    </row>
    <row r="479" spans="1:14" ht="18" customHeight="1" x14ac:dyDescent="0.25">
      <c r="A479" s="118" t="s">
        <v>197</v>
      </c>
      <c r="B479" s="17">
        <v>2012</v>
      </c>
      <c r="C479" s="17">
        <v>2013</v>
      </c>
      <c r="D479" s="17">
        <v>2014</v>
      </c>
      <c r="E479" s="17">
        <v>2015</v>
      </c>
      <c r="F479" s="17">
        <v>2016</v>
      </c>
      <c r="G479" s="17">
        <v>2017</v>
      </c>
      <c r="H479" s="17">
        <v>2018</v>
      </c>
      <c r="I479" s="17">
        <v>2019</v>
      </c>
      <c r="J479" s="17">
        <v>2020</v>
      </c>
      <c r="K479" s="17">
        <v>2021</v>
      </c>
      <c r="L479" s="17">
        <v>2022</v>
      </c>
      <c r="M479" s="17">
        <v>2023</v>
      </c>
    </row>
    <row r="480" spans="1:14" ht="18" customHeight="1" x14ac:dyDescent="0.25">
      <c r="A480" s="4" t="s">
        <v>198</v>
      </c>
      <c r="B480" s="24">
        <f t="shared" ref="B480:L480" si="253">SUM(B481:B484)</f>
        <v>20543460.756384026</v>
      </c>
      <c r="C480" s="24">
        <f t="shared" si="253"/>
        <v>24780897.395280421</v>
      </c>
      <c r="D480" s="24">
        <f t="shared" si="253"/>
        <v>27399831.70693817</v>
      </c>
      <c r="E480" s="24">
        <f t="shared" si="253"/>
        <v>30070194.708251245</v>
      </c>
      <c r="F480" s="24">
        <f t="shared" si="253"/>
        <v>35492827.712384686</v>
      </c>
      <c r="G480" s="24">
        <f t="shared" si="253"/>
        <v>41748532.944451869</v>
      </c>
      <c r="H480" s="24">
        <f t="shared" si="253"/>
        <v>41141961.634613186</v>
      </c>
      <c r="I480" s="24">
        <f t="shared" si="253"/>
        <v>50010814.474909768</v>
      </c>
      <c r="J480" s="24">
        <f t="shared" si="253"/>
        <v>60119039.229408152</v>
      </c>
      <c r="K480" s="24">
        <f t="shared" si="253"/>
        <v>67221822.629715413</v>
      </c>
      <c r="L480" s="24">
        <f t="shared" si="253"/>
        <v>68247458.671389177</v>
      </c>
      <c r="M480" s="25">
        <f>SUM(M481:M484)</f>
        <v>74222050.299031794</v>
      </c>
    </row>
    <row r="481" spans="1:33" ht="18" customHeight="1" x14ac:dyDescent="0.25">
      <c r="A481" s="1" t="s">
        <v>208</v>
      </c>
      <c r="B481" s="92">
        <f>'[4]GFCF NATION 7B'!B6</f>
        <v>4930430.1015321705</v>
      </c>
      <c r="C481" s="92">
        <f>'[4]GFCF NATION 7B'!C6</f>
        <v>5451796.7549616918</v>
      </c>
      <c r="D481" s="92">
        <f>'[4]GFCF NATION 7B'!D6</f>
        <v>6549213.49930814</v>
      </c>
      <c r="E481" s="92">
        <f>'[4]GFCF NATION 7B'!E6</f>
        <v>7219842.9648106955</v>
      </c>
      <c r="F481" s="92">
        <f>'[4]GFCF NATION 7B'!F6</f>
        <v>8944186.4635208733</v>
      </c>
      <c r="G481" s="92">
        <f>'[14]GFCF NATION 7B'!G6</f>
        <v>10812870.032613035</v>
      </c>
      <c r="H481" s="92">
        <f>'[14]GFCF NATION 7B'!H6</f>
        <v>10716618.749135775</v>
      </c>
      <c r="I481" s="92">
        <f>'[14]GFCF NATION 7B'!I6</f>
        <v>12602716.624352278</v>
      </c>
      <c r="J481" s="92">
        <f>'[14]GFCF NATION 7B'!J6</f>
        <v>15570831.160416715</v>
      </c>
      <c r="K481" s="92">
        <f>'[14]GFCF NATION 7B'!K6</f>
        <v>16939887.711682849</v>
      </c>
      <c r="L481" s="92">
        <f>'[14]GFCF NATION 7B'!L6</f>
        <v>16738192.621204063</v>
      </c>
      <c r="M481" s="7">
        <f>'[14]GFCF NATION 7B'!M6</f>
        <v>19223511.027449239</v>
      </c>
      <c r="N481" s="141"/>
    </row>
    <row r="482" spans="1:33" ht="18" customHeight="1" x14ac:dyDescent="0.25">
      <c r="A482" s="1" t="s">
        <v>209</v>
      </c>
      <c r="B482" s="92">
        <f>'[4]GFCF NATION 7B'!B7</f>
        <v>534129.92766598507</v>
      </c>
      <c r="C482" s="92">
        <f>'[4]GFCF NATION 7B'!C7</f>
        <v>545179.66989616968</v>
      </c>
      <c r="D482" s="92">
        <f>'[4]GFCF NATION 7B'!D7</f>
        <v>534350.02328762296</v>
      </c>
      <c r="E482" s="92">
        <f>'[4]GFCF NATION 7B'!E7</f>
        <v>589169.26860757265</v>
      </c>
      <c r="F482" s="92">
        <f>'[4]GFCF NATION 7B'!F7</f>
        <v>745348.71896007261</v>
      </c>
      <c r="G482" s="92">
        <f>'[14]GFCF NATION 7B'!G7</f>
        <v>1001964.790666845</v>
      </c>
      <c r="H482" s="92">
        <f>'[14]GFCF NATION 7B'!H7</f>
        <v>903316.52291565912</v>
      </c>
      <c r="I482" s="92">
        <f>'[14]GFCF NATION 7B'!I7</f>
        <v>1050226.1697795673</v>
      </c>
      <c r="J482" s="92">
        <f>'[14]GFCF NATION 7B'!J7</f>
        <v>1442856.9415057958</v>
      </c>
      <c r="K482" s="92">
        <f>'[14]GFCF NATION 7B'!K7</f>
        <v>1645299.548276674</v>
      </c>
      <c r="L482" s="92">
        <f>'[14]GFCF NATION 7B'!L7</f>
        <v>1744775.6664973849</v>
      </c>
      <c r="M482" s="7">
        <f>'[14]GFCF NATION 7B'!M7</f>
        <v>1781329.2071767636</v>
      </c>
      <c r="N482" s="141"/>
    </row>
    <row r="483" spans="1:33" ht="18" customHeight="1" x14ac:dyDescent="0.25">
      <c r="A483" s="1" t="s">
        <v>210</v>
      </c>
      <c r="B483" s="92">
        <f>'[4]GFCF NATION 7B'!B8</f>
        <v>554673.38642236916</v>
      </c>
      <c r="C483" s="92">
        <f>'[4]GFCF NATION 7B'!C8</f>
        <v>545179.66709616862</v>
      </c>
      <c r="D483" s="92">
        <f>'[4]GFCF NATION 7B'!D8</f>
        <v>586414.90501897805</v>
      </c>
      <c r="E483" s="92">
        <f>'[4]GFCF NATION 7B'!E8</f>
        <v>812232.33354120329</v>
      </c>
      <c r="F483" s="92">
        <f>'[4]GFCF NATION 7B'!F8</f>
        <v>851827.17659722723</v>
      </c>
      <c r="G483" s="92">
        <f>'[14]GFCF NATION 7B'!G8</f>
        <v>1085461.8565557487</v>
      </c>
      <c r="H483" s="92">
        <f>'[14]GFCF NATION 7B'!H8</f>
        <v>862256.68096494675</v>
      </c>
      <c r="I483" s="92">
        <f>'[14]GFCF NATION 7B'!I8</f>
        <v>1200258.577273777</v>
      </c>
      <c r="J483" s="92">
        <f>'[14]GFCF NATION 7B'!J8</f>
        <v>1563095.0199646121</v>
      </c>
      <c r="K483" s="92">
        <f>'[14]GFCF NATION 7B'!K8</f>
        <v>1749613.9142262524</v>
      </c>
      <c r="L483" s="92">
        <f>'[14]GFCF NATION 7B'!L8</f>
        <v>1748130.5185723451</v>
      </c>
      <c r="M483" s="7">
        <f>'[14]GFCF NATION 7B'!M8</f>
        <v>1929773.3077748269</v>
      </c>
      <c r="N483" s="141"/>
    </row>
    <row r="484" spans="1:33" ht="18" customHeight="1" x14ac:dyDescent="0.25">
      <c r="A484" s="1" t="s">
        <v>211</v>
      </c>
      <c r="B484" s="92">
        <f>'[4]GFCF NATION 7B'!B9</f>
        <v>14524227.340763502</v>
      </c>
      <c r="C484" s="92">
        <f>'[4]GFCF NATION 7B'!C9</f>
        <v>18238741.303326391</v>
      </c>
      <c r="D484" s="92">
        <f>'[4]GFCF NATION 7B'!D9</f>
        <v>19729853.279323429</v>
      </c>
      <c r="E484" s="92">
        <f>'[4]GFCF NATION 7B'!E9</f>
        <v>21448950.141291775</v>
      </c>
      <c r="F484" s="92">
        <f>'[4]GFCF NATION 7B'!F9</f>
        <v>24951465.35330651</v>
      </c>
      <c r="G484" s="92">
        <f>'[14]GFCF NATION 7B'!G9</f>
        <v>28848236.264616244</v>
      </c>
      <c r="H484" s="92">
        <f>'[14]GFCF NATION 7B'!H9</f>
        <v>28659769.681596801</v>
      </c>
      <c r="I484" s="92">
        <f>'[14]GFCF NATION 7B'!I9</f>
        <v>35157613.103504144</v>
      </c>
      <c r="J484" s="92">
        <f>'[14]GFCF NATION 7B'!J9</f>
        <v>41542256.107521027</v>
      </c>
      <c r="K484" s="92">
        <f>'[14]GFCF NATION 7B'!K9</f>
        <v>46887021.455529638</v>
      </c>
      <c r="L484" s="92">
        <f>'[14]GFCF NATION 7B'!L9</f>
        <v>48016359.865115382</v>
      </c>
      <c r="M484" s="7">
        <f>'[14]GFCF NATION 7B'!M9</f>
        <v>51287436.756630965</v>
      </c>
      <c r="N484" s="141"/>
    </row>
    <row r="485" spans="1:33" ht="18" customHeight="1" x14ac:dyDescent="0.25">
      <c r="A485" s="1" t="s">
        <v>205</v>
      </c>
      <c r="B485" s="92">
        <f>'[4]GFCF NATION 7B'!B10</f>
        <v>806020.59173242934</v>
      </c>
      <c r="C485" s="92">
        <f>'[4]GFCF NATION 7B'!C10</f>
        <v>766580.56396403327</v>
      </c>
      <c r="D485" s="92">
        <f>'[4]GFCF NATION 7B'!D10</f>
        <v>756477.41853637539</v>
      </c>
      <c r="E485" s="92">
        <f>'[4]GFCF NATION 7B'!E10</f>
        <v>903043.11416268675</v>
      </c>
      <c r="F485" s="92">
        <f>'[4]GFCF NATION 7B'!F10</f>
        <v>1105405.6112478054</v>
      </c>
      <c r="G485" s="92">
        <f>'[14]GFCF NATION 7B'!G10</f>
        <v>1006179.3933979878</v>
      </c>
      <c r="H485" s="92">
        <f>'[14]GFCF NATION 7B'!H10</f>
        <v>1215103.6149696303</v>
      </c>
      <c r="I485" s="92">
        <f>'[14]GFCF NATION 7B'!I10</f>
        <v>1273336.9230482064</v>
      </c>
      <c r="J485" s="92">
        <f>'[14]GFCF NATION 7B'!J10</f>
        <v>1838290.1957034103</v>
      </c>
      <c r="K485" s="92">
        <f>'[14]GFCF NATION 7B'!K10</f>
        <v>1954172.8543262789</v>
      </c>
      <c r="L485" s="92">
        <f>'[14]GFCF NATION 7B'!L10</f>
        <v>1916890.780580746</v>
      </c>
      <c r="M485" s="80">
        <f>'[14]GFCF NATION 7B'!M10</f>
        <v>1981134.9310150992</v>
      </c>
      <c r="N485" s="141"/>
    </row>
    <row r="486" spans="1:33" ht="18" customHeight="1" x14ac:dyDescent="0.25">
      <c r="A486" s="1" t="s">
        <v>206</v>
      </c>
      <c r="B486" s="92">
        <f>'[4]GDP EXP CU'!B13</f>
        <v>365105.53304368485</v>
      </c>
      <c r="C486" s="92">
        <f>'[4]GDP EXP CU'!C13</f>
        <v>1797044.3359712358</v>
      </c>
      <c r="D486" s="92">
        <f>'[4]GDP EXP CU'!D13</f>
        <v>2947142.8439368433</v>
      </c>
      <c r="E486" s="92">
        <f>'[4]GDP EXP CU'!E13</f>
        <v>-65635.900636056904</v>
      </c>
      <c r="F486" s="92">
        <f>'[4]GDP EXP CU'!F13</f>
        <v>-1732886.8380905872</v>
      </c>
      <c r="G486" s="92">
        <f>'[14]GFCF NATION 7B'!G11</f>
        <v>-4336714.7771120593</v>
      </c>
      <c r="H486" s="92">
        <f>'[14]GFCF NATION 7B'!H11</f>
        <v>-1717220.7958362855</v>
      </c>
      <c r="I486" s="92">
        <f>'[14]GFCF NATION 7B'!I11</f>
        <v>-5180546.9896577736</v>
      </c>
      <c r="J486" s="92">
        <f>'[14]GFCF NATION 7B'!J11</f>
        <v>-6008036.150598879</v>
      </c>
      <c r="K486" s="92">
        <f>'[14]GFCF NATION 7B'!K11</f>
        <v>-5467787.1338890288</v>
      </c>
      <c r="L486" s="92">
        <f>'[14]GFCF NATION 7B'!L11</f>
        <v>-3098543.6711263917</v>
      </c>
      <c r="M486" s="80">
        <f>'[14]GFCF NATION 7B'!M11</f>
        <v>-4954771.8487346387</v>
      </c>
      <c r="N486" s="141"/>
    </row>
    <row r="487" spans="1:33" ht="18" customHeight="1" x14ac:dyDescent="0.25">
      <c r="A487" s="94" t="s">
        <v>207</v>
      </c>
      <c r="B487" s="95">
        <f t="shared" ref="B487:L487" si="254">SUM(B480,B485,B486)</f>
        <v>21714586.881160144</v>
      </c>
      <c r="C487" s="95">
        <f t="shared" si="254"/>
        <v>27344522.295215689</v>
      </c>
      <c r="D487" s="95">
        <f t="shared" si="254"/>
        <v>31103451.969411388</v>
      </c>
      <c r="E487" s="95">
        <f t="shared" si="254"/>
        <v>30907601.921777874</v>
      </c>
      <c r="F487" s="95">
        <f t="shared" si="254"/>
        <v>34865346.48554191</v>
      </c>
      <c r="G487" s="95">
        <f t="shared" si="254"/>
        <v>38417997.560737796</v>
      </c>
      <c r="H487" s="95">
        <f t="shared" si="254"/>
        <v>40639844.453746535</v>
      </c>
      <c r="I487" s="95">
        <f t="shared" si="254"/>
        <v>46103604.408300199</v>
      </c>
      <c r="J487" s="95">
        <f t="shared" si="254"/>
        <v>55949293.274512686</v>
      </c>
      <c r="K487" s="95">
        <f t="shared" si="254"/>
        <v>63708208.350152664</v>
      </c>
      <c r="L487" s="95">
        <f t="shared" si="254"/>
        <v>67065805.780843526</v>
      </c>
      <c r="M487" s="54">
        <f>SUM(M480,M485,M486)</f>
        <v>71248413.381312266</v>
      </c>
    </row>
    <row r="488" spans="1:33" ht="18" customHeight="1" x14ac:dyDescent="0.25">
      <c r="B488" s="98"/>
      <c r="C488" s="98"/>
      <c r="D488" s="98"/>
      <c r="E488" s="98"/>
      <c r="F488" s="98"/>
      <c r="G488" s="98"/>
      <c r="H488" s="98"/>
      <c r="I488" s="98"/>
      <c r="J488" s="98"/>
      <c r="K488" s="98"/>
    </row>
    <row r="489" spans="1:33" ht="18" customHeight="1" x14ac:dyDescent="0.25">
      <c r="A489" s="156" t="s">
        <v>278</v>
      </c>
      <c r="B489" s="156"/>
      <c r="C489" s="156"/>
      <c r="D489" s="156"/>
      <c r="E489" s="156"/>
      <c r="F489" s="156"/>
      <c r="G489" s="156"/>
      <c r="H489" s="156"/>
    </row>
    <row r="490" spans="1:33" ht="18" customHeight="1" x14ac:dyDescent="0.25">
      <c r="M490" s="4" t="s">
        <v>103</v>
      </c>
    </row>
    <row r="491" spans="1:33" ht="18" customHeight="1" x14ac:dyDescent="0.25">
      <c r="A491" s="116" t="s">
        <v>197</v>
      </c>
      <c r="B491" s="17">
        <v>2012</v>
      </c>
      <c r="C491" s="17">
        <v>2013</v>
      </c>
      <c r="D491" s="17">
        <v>2014</v>
      </c>
      <c r="E491" s="17">
        <v>2015</v>
      </c>
      <c r="F491" s="17">
        <v>2016</v>
      </c>
      <c r="G491" s="17">
        <v>2017</v>
      </c>
      <c r="H491" s="17">
        <v>2018</v>
      </c>
      <c r="I491" s="17">
        <v>2019</v>
      </c>
      <c r="J491" s="17">
        <v>2020</v>
      </c>
      <c r="K491" s="17">
        <v>2021</v>
      </c>
      <c r="L491" s="17">
        <v>2022</v>
      </c>
      <c r="M491" s="5">
        <v>2023</v>
      </c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  <c r="AC491" s="74"/>
      <c r="AD491" s="74"/>
      <c r="AE491" s="74"/>
      <c r="AF491" s="74"/>
      <c r="AG491" s="74"/>
    </row>
    <row r="492" spans="1:33" ht="18" customHeight="1" x14ac:dyDescent="0.25">
      <c r="A492" s="4" t="s">
        <v>198</v>
      </c>
      <c r="B492" s="25">
        <f t="shared" ref="B492:L492" si="255">SUM(B493:B498)</f>
        <v>22298478.867274802</v>
      </c>
      <c r="C492" s="25">
        <f t="shared" si="255"/>
        <v>26190461.029016413</v>
      </c>
      <c r="D492" s="25">
        <f t="shared" si="255"/>
        <v>28081728.250502083</v>
      </c>
      <c r="E492" s="25">
        <f t="shared" si="255"/>
        <v>30070194.708251245</v>
      </c>
      <c r="F492" s="25">
        <f t="shared" si="255"/>
        <v>34878462.287466548</v>
      </c>
      <c r="G492" s="25">
        <f t="shared" si="255"/>
        <v>39913244.677193224</v>
      </c>
      <c r="H492" s="25">
        <f t="shared" si="255"/>
        <v>46824212.183001533</v>
      </c>
      <c r="I492" s="25">
        <f t="shared" si="255"/>
        <v>53293525.995723583</v>
      </c>
      <c r="J492" s="25">
        <f t="shared" si="255"/>
        <v>56436600.924789667</v>
      </c>
      <c r="K492" s="25">
        <f t="shared" si="255"/>
        <v>58860659.519607916</v>
      </c>
      <c r="L492" s="25">
        <f t="shared" si="255"/>
        <v>63270605.173366331</v>
      </c>
      <c r="M492" s="29">
        <f>SUM(M493:M498)</f>
        <v>66300057.193802968</v>
      </c>
    </row>
    <row r="493" spans="1:33" ht="18" customHeight="1" x14ac:dyDescent="0.25">
      <c r="A493" s="1" t="s">
        <v>199</v>
      </c>
      <c r="B493" s="7">
        <f>'[15]GFCF KP'!B4</f>
        <v>14855880.798052929</v>
      </c>
      <c r="C493" s="7">
        <f>'[15]GFCF KP'!C4</f>
        <v>19218435.976027157</v>
      </c>
      <c r="D493" s="7">
        <f>'[15]GFCF KP'!D4</f>
        <v>19485102.838061307</v>
      </c>
      <c r="E493" s="7">
        <f>'[15]GFCF KP'!E4</f>
        <v>22807556.362033285</v>
      </c>
      <c r="F493" s="7">
        <f>'[15]GFCF KP'!F4</f>
        <v>27512752.649897259</v>
      </c>
      <c r="G493" s="7">
        <f>'[14]GFCF KP'!G4</f>
        <v>32459644.927253187</v>
      </c>
      <c r="H493" s="7">
        <f>'[14]GFCF KP'!H4</f>
        <v>38689031.918560639</v>
      </c>
      <c r="I493" s="7">
        <f>'[14]GFCF KP'!I4</f>
        <v>44798698.808239825</v>
      </c>
      <c r="J493" s="7">
        <f>'[14]GFCF KP'!J4</f>
        <v>46631376.220931239</v>
      </c>
      <c r="K493" s="7">
        <f>'[14]GFCF KP'!K4</f>
        <v>48634281.896756597</v>
      </c>
      <c r="L493" s="7">
        <f>'[14]GFCF KP'!L4</f>
        <v>52329857.960795268</v>
      </c>
      <c r="M493" s="8">
        <f>'[14]GFCF KP'!M4</f>
        <v>54781167.891269617</v>
      </c>
      <c r="N493" s="141"/>
    </row>
    <row r="494" spans="1:33" ht="18" customHeight="1" x14ac:dyDescent="0.25">
      <c r="A494" s="1" t="s">
        <v>200</v>
      </c>
      <c r="B494" s="7">
        <f>'[15]GFCF KP'!B5</f>
        <v>1336722.4788245126</v>
      </c>
      <c r="C494" s="7">
        <f>'[15]GFCF KP'!C5</f>
        <v>1218733.1159980523</v>
      </c>
      <c r="D494" s="7">
        <f>'[15]GFCF KP'!D5</f>
        <v>2044516.7351990128</v>
      </c>
      <c r="E494" s="7">
        <f>'[15]GFCF KP'!E5</f>
        <v>1663027.2458577908</v>
      </c>
      <c r="F494" s="7">
        <f>'[15]GFCF KP'!F5</f>
        <v>1373682.4785340638</v>
      </c>
      <c r="G494" s="7">
        <f>'[14]GFCF KP'!G5</f>
        <v>1159580.8552911864</v>
      </c>
      <c r="H494" s="7">
        <f>'[14]GFCF KP'!H5</f>
        <v>1782709.9573481472</v>
      </c>
      <c r="I494" s="7">
        <f>'[14]GFCF KP'!I5</f>
        <v>2108988.2040153346</v>
      </c>
      <c r="J494" s="7">
        <f>'[14]GFCF KP'!J5</f>
        <v>2148676.6298233718</v>
      </c>
      <c r="K494" s="7">
        <f>'[14]GFCF KP'!K5</f>
        <v>2143604.4091670369</v>
      </c>
      <c r="L494" s="7">
        <f>'[14]GFCF KP'!L5</f>
        <v>2365662.8325156872</v>
      </c>
      <c r="M494" s="8">
        <f>'[14]GFCF KP'!M5</f>
        <v>2414534.5310192923</v>
      </c>
      <c r="N494" s="141"/>
    </row>
    <row r="495" spans="1:33" ht="18" customHeight="1" x14ac:dyDescent="0.25">
      <c r="A495" s="1" t="s">
        <v>201</v>
      </c>
      <c r="B495" s="7">
        <f>'[15]GFCF KP'!B6</f>
        <v>4280351.6343265716</v>
      </c>
      <c r="C495" s="7">
        <f>'[15]GFCF KP'!C6</f>
        <v>3713747.7600064622</v>
      </c>
      <c r="D495" s="7">
        <f>'[15]GFCF KP'!D6</f>
        <v>4229094.7364019882</v>
      </c>
      <c r="E495" s="7">
        <f>'[15]GFCF KP'!E6</f>
        <v>3194486.4323083749</v>
      </c>
      <c r="F495" s="7">
        <f>'[15]GFCF KP'!F6</f>
        <v>3268709.2060896051</v>
      </c>
      <c r="G495" s="7">
        <f>'[14]GFCF KP'!G6</f>
        <v>3434004.1416600761</v>
      </c>
      <c r="H495" s="7">
        <f>'[14]GFCF KP'!H6</f>
        <v>3144370.6477483446</v>
      </c>
      <c r="I495" s="7">
        <f>'[14]GFCF KP'!I6</f>
        <v>3048264.0448342431</v>
      </c>
      <c r="J495" s="7">
        <f>'[14]GFCF KP'!J6</f>
        <v>3789868.1714717178</v>
      </c>
      <c r="K495" s="7">
        <f>'[14]GFCF KP'!K6</f>
        <v>4050012.1067672158</v>
      </c>
      <c r="L495" s="7">
        <f>'[14]GFCF KP'!L6</f>
        <v>4245799.2004886735</v>
      </c>
      <c r="M495" s="8">
        <f>'[14]GFCF KP'!M6</f>
        <v>4561893.0624590032</v>
      </c>
      <c r="N495" s="141"/>
    </row>
    <row r="496" spans="1:33" ht="18" customHeight="1" x14ac:dyDescent="0.25">
      <c r="A496" s="1" t="s">
        <v>202</v>
      </c>
      <c r="B496" s="7">
        <f>'[15]GFCF KP'!B7</f>
        <v>990970.69708322082</v>
      </c>
      <c r="C496" s="7">
        <f>'[15]GFCF KP'!C7</f>
        <v>1061608.6648823514</v>
      </c>
      <c r="D496" s="7">
        <f>'[15]GFCF KP'!D7</f>
        <v>1200327.6271546334</v>
      </c>
      <c r="E496" s="7">
        <f>'[15]GFCF KP'!E7</f>
        <v>1172391.1255115457</v>
      </c>
      <c r="F496" s="7">
        <f>'[15]GFCF KP'!F7</f>
        <v>1323953.3121641634</v>
      </c>
      <c r="G496" s="7">
        <f>'[14]GFCF KP'!G7</f>
        <v>1320387.332698446</v>
      </c>
      <c r="H496" s="7">
        <f>'[14]GFCF KP'!H7</f>
        <v>1529392.643967011</v>
      </c>
      <c r="I496" s="7">
        <f>'[14]GFCF KP'!I7</f>
        <v>1549217.1871884307</v>
      </c>
      <c r="J496" s="7">
        <f>'[14]GFCF KP'!J7</f>
        <v>1843356.637107701</v>
      </c>
      <c r="K496" s="7">
        <f>'[14]GFCF KP'!K7</f>
        <v>1925453.1441957229</v>
      </c>
      <c r="L496" s="7">
        <f>'[14]GFCF KP'!L7</f>
        <v>2103266.9962917599</v>
      </c>
      <c r="M496" s="8">
        <f>'[14]GFCF KP'!M7</f>
        <v>2168811.1316802064</v>
      </c>
      <c r="N496" s="141"/>
    </row>
    <row r="497" spans="1:37" ht="18" customHeight="1" x14ac:dyDescent="0.25">
      <c r="A497" s="1" t="s">
        <v>203</v>
      </c>
      <c r="B497" s="7">
        <f>'[15]GFCF KP'!B8</f>
        <v>290291.82369971793</v>
      </c>
      <c r="C497" s="7">
        <f>'[15]GFCF KP'!C8</f>
        <v>332935.65180565481</v>
      </c>
      <c r="D497" s="7">
        <f>'[15]GFCF KP'!D8</f>
        <v>364963.02910509135</v>
      </c>
      <c r="E497" s="7">
        <f>'[15]GFCF KP'!E8</f>
        <v>375399.01686473464</v>
      </c>
      <c r="F497" s="7">
        <f>'[15]GFCF KP'!F8</f>
        <v>385149.88717023254</v>
      </c>
      <c r="G497" s="7">
        <f>'[14]GFCF KP'!G8</f>
        <v>409669.57749767537</v>
      </c>
      <c r="H497" s="7">
        <f>'[14]GFCF KP'!H8</f>
        <v>435252.92557037261</v>
      </c>
      <c r="I497" s="7">
        <f>'[14]GFCF KP'!I8</f>
        <v>468173.27675709594</v>
      </c>
      <c r="J497" s="7">
        <f>'[14]GFCF KP'!J8</f>
        <v>524604.56922924542</v>
      </c>
      <c r="K497" s="7">
        <f>'[14]GFCF KP'!K8</f>
        <v>548110.94563449558</v>
      </c>
      <c r="L497" s="7">
        <f>'[14]GFCF KP'!L8</f>
        <v>586026.29872520198</v>
      </c>
      <c r="M497" s="8">
        <f>'[14]GFCF KP'!M8</f>
        <v>617386.67797310045</v>
      </c>
      <c r="N497" s="141"/>
    </row>
    <row r="498" spans="1:37" ht="18" customHeight="1" x14ac:dyDescent="0.25">
      <c r="A498" s="1" t="s">
        <v>204</v>
      </c>
      <c r="B498" s="7">
        <f>'[4]GFCF KP'!B9</f>
        <v>544261.43528785254</v>
      </c>
      <c r="C498" s="7">
        <f>'[4]GFCF KP'!C9</f>
        <v>644999.86029673635</v>
      </c>
      <c r="D498" s="7">
        <f>'[4]GFCF KP'!D9</f>
        <v>757723.28458005656</v>
      </c>
      <c r="E498" s="7">
        <f>'[4]GFCF KP'!E9</f>
        <v>857334.52567551448</v>
      </c>
      <c r="F498" s="7">
        <f>'[4]GFCF KP'!F9</f>
        <v>1014214.7536112226</v>
      </c>
      <c r="G498" s="7">
        <f>'[14]GFCF KP'!G9</f>
        <v>1129957.8427926481</v>
      </c>
      <c r="H498" s="7">
        <f>'[14]GFCF KP'!H9</f>
        <v>1243454.0898070186</v>
      </c>
      <c r="I498" s="7">
        <f>'[14]GFCF KP'!I9</f>
        <v>1320184.4746886499</v>
      </c>
      <c r="J498" s="7">
        <f>'[14]GFCF KP'!J9</f>
        <v>1498718.6962263985</v>
      </c>
      <c r="K498" s="7">
        <f>'[14]GFCF KP'!K9</f>
        <v>1559197.0170868479</v>
      </c>
      <c r="L498" s="7">
        <f>'[14]GFCF KP'!L9</f>
        <v>1639991.8845497477</v>
      </c>
      <c r="M498" s="8">
        <f>'[14]GFCF KP'!M9</f>
        <v>1756263.8994017441</v>
      </c>
      <c r="N498" s="141"/>
    </row>
    <row r="499" spans="1:37" x14ac:dyDescent="0.25">
      <c r="A499" s="1" t="s">
        <v>205</v>
      </c>
      <c r="B499" s="7">
        <f>'[4]GFCF KP'!B11</f>
        <v>769673.95054049452</v>
      </c>
      <c r="C499" s="7">
        <f>'[4]GFCF KP'!C11</f>
        <v>775566.1003518505</v>
      </c>
      <c r="D499" s="7">
        <f>'[4]GFCF KP'!D11</f>
        <v>820886.45389142842</v>
      </c>
      <c r="E499" s="7">
        <f>'[4]GFCF KP'!E11</f>
        <v>903043.11416268675</v>
      </c>
      <c r="F499" s="7">
        <f>'[4]GFCF KP'!F11</f>
        <v>902490.12854342069</v>
      </c>
      <c r="G499" s="7">
        <f>'[14]GFCF KP'!G11</f>
        <v>858566.05549917975</v>
      </c>
      <c r="H499" s="7">
        <f>'[14]GFCF KP'!H11</f>
        <v>776123.00371501059</v>
      </c>
      <c r="I499" s="7">
        <f>'[14]GFCF KP'!I11</f>
        <v>925034.45253631251</v>
      </c>
      <c r="J499" s="7">
        <f>'[14]GFCF KP'!J11</f>
        <v>1096591.4327349451</v>
      </c>
      <c r="K499" s="7">
        <f>'[14]GFCF KP'!K11</f>
        <v>1161299.4740831677</v>
      </c>
      <c r="L499" s="7">
        <f>'[14]GFCF KP'!L11</f>
        <v>1043459.4168387668</v>
      </c>
      <c r="M499" s="8">
        <f>'[14]GFCF KP'!M11</f>
        <v>1011385.2295549817</v>
      </c>
      <c r="N499" s="141"/>
    </row>
    <row r="500" spans="1:37" x14ac:dyDescent="0.25">
      <c r="A500" s="1" t="s">
        <v>206</v>
      </c>
      <c r="B500" s="7">
        <f>'[15]GFCF KP'!B12</f>
        <v>356435.43195263925</v>
      </c>
      <c r="C500" s="7">
        <f>'[15]GFCF KP'!C12</f>
        <v>2053215.8644863751</v>
      </c>
      <c r="D500" s="7">
        <f>'[15]GFCF KP'!D12</f>
        <v>2901191.3180462141</v>
      </c>
      <c r="E500" s="7">
        <f>'[15]GFCF KP'!E12</f>
        <v>-65635.900636090082</v>
      </c>
      <c r="F500" s="7">
        <f>'[15]GFCF KP'!F12</f>
        <v>-1985783.2518861119</v>
      </c>
      <c r="G500" s="7">
        <f>'[14]GFCF KP'!G12</f>
        <v>-4473354.1003464218</v>
      </c>
      <c r="H500" s="7">
        <f>'[14]GFCF KP'!H12</f>
        <v>-2444708.7519653314</v>
      </c>
      <c r="I500" s="7">
        <f>'[14]GFCF KP'!I12</f>
        <v>-5567826.7219278673</v>
      </c>
      <c r="J500" s="7">
        <f>'[14]GFCF KP'!J12</f>
        <v>-6323174.9147996083</v>
      </c>
      <c r="K500" s="7">
        <f>'[14]GFCF KP'!K12</f>
        <v>-5385535.9748913487</v>
      </c>
      <c r="L500" s="7">
        <f>'[14]GFCF KP'!L12</f>
        <v>-3201315.6203186014</v>
      </c>
      <c r="M500" s="80">
        <f>'[14]GFCF KP'!M12</f>
        <v>-4681595.3575731516</v>
      </c>
      <c r="N500" s="141"/>
    </row>
    <row r="501" spans="1:37" x14ac:dyDescent="0.25">
      <c r="A501" s="94" t="s">
        <v>207</v>
      </c>
      <c r="B501" s="119">
        <f t="shared" ref="B501:L501" si="256">SUM(B492,B499,B500)</f>
        <v>23424588.249767937</v>
      </c>
      <c r="C501" s="119">
        <f t="shared" si="256"/>
        <v>29019242.993854638</v>
      </c>
      <c r="D501" s="119">
        <f t="shared" si="256"/>
        <v>31803806.022439726</v>
      </c>
      <c r="E501" s="119">
        <f t="shared" si="256"/>
        <v>30907601.921777841</v>
      </c>
      <c r="F501" s="119">
        <f t="shared" si="256"/>
        <v>33795169.164123856</v>
      </c>
      <c r="G501" s="119">
        <f t="shared" si="256"/>
        <v>36298456.632345982</v>
      </c>
      <c r="H501" s="119">
        <f t="shared" si="256"/>
        <v>45155626.434751213</v>
      </c>
      <c r="I501" s="119">
        <f t="shared" si="256"/>
        <v>48650733.726332031</v>
      </c>
      <c r="J501" s="119">
        <f t="shared" si="256"/>
        <v>51210017.442725003</v>
      </c>
      <c r="K501" s="119">
        <f t="shared" si="256"/>
        <v>54636423.018799737</v>
      </c>
      <c r="L501" s="119">
        <f t="shared" si="256"/>
        <v>61112748.969886497</v>
      </c>
      <c r="M501" s="114">
        <f>SUM(M492,M499,M500)</f>
        <v>62629847.065784797</v>
      </c>
    </row>
    <row r="502" spans="1:37" x14ac:dyDescent="0.25">
      <c r="B502" s="78"/>
      <c r="C502" s="78"/>
      <c r="D502" s="78"/>
      <c r="E502" s="78"/>
    </row>
    <row r="503" spans="1:37" x14ac:dyDescent="0.25">
      <c r="A503" s="1" t="s">
        <v>283</v>
      </c>
    </row>
    <row r="504" spans="1:37" x14ac:dyDescent="0.25">
      <c r="M504" s="4" t="s">
        <v>103</v>
      </c>
    </row>
    <row r="505" spans="1:37" x14ac:dyDescent="0.25">
      <c r="A505" s="5" t="s">
        <v>2</v>
      </c>
      <c r="B505" s="17">
        <v>2012</v>
      </c>
      <c r="C505" s="17">
        <v>2013</v>
      </c>
      <c r="D505" s="17">
        <v>2014</v>
      </c>
      <c r="E505" s="17">
        <v>2015</v>
      </c>
      <c r="F505" s="17">
        <v>2016</v>
      </c>
      <c r="G505" s="17">
        <v>2017</v>
      </c>
      <c r="H505" s="17">
        <v>2018</v>
      </c>
      <c r="I505" s="17">
        <v>2019</v>
      </c>
      <c r="J505" s="17">
        <v>2020</v>
      </c>
      <c r="K505" s="17">
        <v>2021</v>
      </c>
      <c r="L505" s="17">
        <v>2022</v>
      </c>
      <c r="M505" s="120" t="s">
        <v>20</v>
      </c>
    </row>
    <row r="506" spans="1:37" x14ac:dyDescent="0.25">
      <c r="A506" s="1" t="s">
        <v>212</v>
      </c>
      <c r="B506" s="121">
        <v>424845.03007105854</v>
      </c>
      <c r="C506" s="121">
        <v>521440.81561047584</v>
      </c>
      <c r="D506" s="121">
        <v>561073.49151852308</v>
      </c>
      <c r="E506" s="121">
        <v>596965.77512262808</v>
      </c>
      <c r="F506" s="121">
        <v>662690.78346186446</v>
      </c>
      <c r="G506" s="121">
        <v>758351.64886667125</v>
      </c>
      <c r="H506" s="121">
        <v>750070.26971220446</v>
      </c>
      <c r="I506" s="121">
        <v>1058004.8238372465</v>
      </c>
      <c r="J506" s="121">
        <v>904049.7320457754</v>
      </c>
      <c r="K506" s="121">
        <v>942880.37540838891</v>
      </c>
      <c r="L506" s="57">
        <v>1013522.6557953624</v>
      </c>
      <c r="M506" s="76">
        <v>1062051.0087160338</v>
      </c>
      <c r="O506" s="8"/>
      <c r="P506" s="8"/>
      <c r="Q506" s="8"/>
      <c r="R506" s="8"/>
      <c r="S506" s="8"/>
      <c r="T506" s="8"/>
      <c r="U506" s="8"/>
      <c r="V506" s="8"/>
      <c r="W506" s="8"/>
    </row>
    <row r="507" spans="1:37" x14ac:dyDescent="0.25">
      <c r="A507" s="1" t="s">
        <v>213</v>
      </c>
      <c r="B507" s="121">
        <v>1869309.5726552918</v>
      </c>
      <c r="C507" s="121">
        <v>2163819.1859879433</v>
      </c>
      <c r="D507" s="121">
        <v>2356508.6643777965</v>
      </c>
      <c r="E507" s="121">
        <v>2618346.5523058213</v>
      </c>
      <c r="F507" s="121">
        <v>3069304.6812970559</v>
      </c>
      <c r="G507" s="121">
        <v>3408531.9291456221</v>
      </c>
      <c r="H507" s="121">
        <v>3998718.3095151391</v>
      </c>
      <c r="I507" s="121">
        <v>4640506.036125984</v>
      </c>
      <c r="J507" s="121">
        <v>4819602.0589254322</v>
      </c>
      <c r="K507" s="121">
        <v>5026613.0695656929</v>
      </c>
      <c r="L507" s="57">
        <v>5403215.89121556</v>
      </c>
      <c r="M507" s="76">
        <v>5661926.6029852135</v>
      </c>
      <c r="O507" s="8"/>
      <c r="P507" s="8"/>
      <c r="Q507" s="8"/>
      <c r="R507" s="8"/>
      <c r="S507" s="8"/>
      <c r="T507" s="8"/>
      <c r="U507" s="8"/>
      <c r="V507" s="8"/>
      <c r="W507" s="8"/>
    </row>
    <row r="508" spans="1:37" x14ac:dyDescent="0.25">
      <c r="A508" s="1" t="s">
        <v>214</v>
      </c>
      <c r="B508" s="121">
        <v>3257335.8353111199</v>
      </c>
      <c r="C508" s="121">
        <v>3806022.5452719461</v>
      </c>
      <c r="D508" s="121">
        <v>4039729.1389333662</v>
      </c>
      <c r="E508" s="121">
        <v>4325782.255732445</v>
      </c>
      <c r="F508" s="121">
        <v>5057377.0316826496</v>
      </c>
      <c r="G508" s="121">
        <v>5995087.6830877848</v>
      </c>
      <c r="H508" s="121">
        <v>7033135.4917132212</v>
      </c>
      <c r="I508" s="121">
        <v>7666601.142241952</v>
      </c>
      <c r="J508" s="121">
        <v>8476944.7790066302</v>
      </c>
      <c r="K508" s="121">
        <v>8841045.5666627605</v>
      </c>
      <c r="L508" s="57">
        <v>9503432.4782194775</v>
      </c>
      <c r="M508" s="76">
        <v>9958465.1532403305</v>
      </c>
      <c r="O508" s="8"/>
      <c r="P508" s="8"/>
      <c r="Q508" s="8"/>
      <c r="R508" s="8"/>
      <c r="S508" s="8"/>
      <c r="T508" s="8"/>
      <c r="U508" s="8"/>
      <c r="V508" s="8"/>
      <c r="W508" s="8"/>
    </row>
    <row r="509" spans="1:37" x14ac:dyDescent="0.25">
      <c r="A509" s="1" t="s">
        <v>215</v>
      </c>
      <c r="B509" s="121">
        <v>2088476.3631840379</v>
      </c>
      <c r="C509" s="121">
        <v>2462627.2568938886</v>
      </c>
      <c r="D509" s="121">
        <v>2665099.084712985</v>
      </c>
      <c r="E509" s="121">
        <v>2877797.9072970343</v>
      </c>
      <c r="F509" s="121">
        <v>3383210.8418842549</v>
      </c>
      <c r="G509" s="121">
        <v>3861201.3734430061</v>
      </c>
      <c r="H509" s="121">
        <v>4529767.3454922494</v>
      </c>
      <c r="I509" s="121">
        <v>5100332.7072201939</v>
      </c>
      <c r="J509" s="121">
        <v>5459668.4074589927</v>
      </c>
      <c r="K509" s="121">
        <v>5694171.4765859898</v>
      </c>
      <c r="L509" s="57">
        <v>6120788.9654124677</v>
      </c>
      <c r="M509" s="76">
        <v>6413857.7047919445</v>
      </c>
      <c r="O509" s="8"/>
      <c r="P509" s="8"/>
      <c r="Q509" s="8"/>
      <c r="R509" s="8"/>
      <c r="S509" s="8"/>
      <c r="T509" s="8"/>
      <c r="U509" s="8"/>
      <c r="V509" s="8"/>
      <c r="W509" s="8"/>
    </row>
    <row r="510" spans="1:37" s="74" customFormat="1" x14ac:dyDescent="0.25">
      <c r="A510" s="1" t="s">
        <v>179</v>
      </c>
      <c r="B510" s="121">
        <v>9521318.1940723248</v>
      </c>
      <c r="C510" s="121">
        <v>11236277.588869829</v>
      </c>
      <c r="D510" s="121">
        <v>12006972.718496393</v>
      </c>
      <c r="E510" s="121">
        <v>12857186.148982557</v>
      </c>
      <c r="F510" s="121">
        <v>14927981.859035682</v>
      </c>
      <c r="G510" s="121">
        <v>17082868.721838702</v>
      </c>
      <c r="H510" s="121">
        <v>20040762.814324662</v>
      </c>
      <c r="I510" s="121">
        <v>22786842.283885822</v>
      </c>
      <c r="J510" s="121">
        <v>24154865.195809983</v>
      </c>
      <c r="K510" s="121">
        <v>25192362.274392188</v>
      </c>
      <c r="L510" s="57">
        <v>27079819.014200788</v>
      </c>
      <c r="M510" s="76">
        <v>28376424.478947669</v>
      </c>
      <c r="N510" s="1"/>
      <c r="O510" s="8"/>
      <c r="P510" s="8"/>
      <c r="Q510" s="8"/>
      <c r="R510" s="8"/>
      <c r="S510" s="8"/>
      <c r="T510" s="8"/>
      <c r="U510" s="8"/>
      <c r="V510" s="8"/>
      <c r="W510" s="8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x14ac:dyDescent="0.25">
      <c r="A511" s="1" t="s">
        <v>216</v>
      </c>
      <c r="B511" s="121">
        <v>111192.96881322531</v>
      </c>
      <c r="C511" s="121">
        <v>123844.27646860156</v>
      </c>
      <c r="D511" s="121">
        <v>140268.37287963077</v>
      </c>
      <c r="E511" s="121">
        <v>140607.48289018046</v>
      </c>
      <c r="F511" s="121">
        <v>174392.31143733274</v>
      </c>
      <c r="G511" s="121">
        <v>199566.22338596612</v>
      </c>
      <c r="H511" s="121">
        <v>234121.06091500766</v>
      </c>
      <c r="I511" s="121">
        <v>249199.20264250532</v>
      </c>
      <c r="J511" s="121">
        <v>282183.00462394836</v>
      </c>
      <c r="K511" s="121">
        <v>294303.29759803961</v>
      </c>
      <c r="L511" s="57">
        <v>316353.02586683165</v>
      </c>
      <c r="M511" s="76">
        <v>331500.28596901486</v>
      </c>
      <c r="O511" s="8"/>
      <c r="P511" s="8"/>
      <c r="Q511" s="8"/>
      <c r="R511" s="8"/>
      <c r="S511" s="8"/>
      <c r="T511" s="8"/>
      <c r="U511" s="8"/>
      <c r="V511" s="8"/>
      <c r="W511" s="8"/>
    </row>
    <row r="512" spans="1:37" x14ac:dyDescent="0.25">
      <c r="A512" s="1" t="s">
        <v>217</v>
      </c>
      <c r="B512" s="121">
        <v>4345198.4679682991</v>
      </c>
      <c r="C512" s="121">
        <v>5068462.6974055683</v>
      </c>
      <c r="D512" s="121">
        <v>5470466.5423055999</v>
      </c>
      <c r="E512" s="121">
        <v>5761897.239187954</v>
      </c>
      <c r="F512" s="121">
        <v>6522272.4477562457</v>
      </c>
      <c r="G512" s="121">
        <v>7276876.2702298434</v>
      </c>
      <c r="H512" s="121">
        <v>8676455.1873259079</v>
      </c>
      <c r="I512" s="121">
        <v>10211833.454377031</v>
      </c>
      <c r="J512" s="121">
        <v>10457616.178039977</v>
      </c>
      <c r="K512" s="121">
        <v>10906790.542943187</v>
      </c>
      <c r="L512" s="57">
        <v>11723946.754644874</v>
      </c>
      <c r="M512" s="76">
        <v>12285299.599082364</v>
      </c>
      <c r="O512" s="8"/>
      <c r="P512" s="8"/>
      <c r="Q512" s="8"/>
      <c r="R512" s="8"/>
      <c r="S512" s="8"/>
      <c r="T512" s="8"/>
      <c r="U512" s="8"/>
      <c r="V512" s="8"/>
      <c r="W512" s="8"/>
    </row>
    <row r="513" spans="1:37" x14ac:dyDescent="0.25">
      <c r="A513" s="1" t="s">
        <v>218</v>
      </c>
      <c r="B513" s="121">
        <v>175742.42864306827</v>
      </c>
      <c r="C513" s="121">
        <v>220554.12848322661</v>
      </c>
      <c r="D513" s="121">
        <v>224429.39660740932</v>
      </c>
      <c r="E513" s="121">
        <v>230727.94655127314</v>
      </c>
      <c r="F513" s="121">
        <v>279027.69829973241</v>
      </c>
      <c r="G513" s="121">
        <v>308922.59717280773</v>
      </c>
      <c r="H513" s="121">
        <v>362412.46120511263</v>
      </c>
      <c r="I513" s="121">
        <v>408920.05977254605</v>
      </c>
      <c r="J513" s="121">
        <v>436810.92515271145</v>
      </c>
      <c r="K513" s="121">
        <v>455572.77934088313</v>
      </c>
      <c r="L513" s="57">
        <v>489705.10498286301</v>
      </c>
      <c r="M513" s="76">
        <v>513152.61454347905</v>
      </c>
      <c r="O513" s="8"/>
      <c r="P513" s="8"/>
      <c r="Q513" s="8"/>
      <c r="R513" s="8"/>
      <c r="S513" s="8"/>
      <c r="T513" s="8"/>
      <c r="U513" s="8"/>
      <c r="V513" s="8"/>
      <c r="W513" s="8"/>
    </row>
    <row r="514" spans="1:37" x14ac:dyDescent="0.25">
      <c r="A514" s="1" t="s">
        <v>219</v>
      </c>
      <c r="B514" s="121">
        <v>505060.00655637949</v>
      </c>
      <c r="C514" s="121">
        <v>587412.5340249351</v>
      </c>
      <c r="D514" s="121">
        <v>617180.8406703755</v>
      </c>
      <c r="E514" s="121">
        <v>660883.40018134587</v>
      </c>
      <c r="F514" s="121">
        <v>802204.63261173049</v>
      </c>
      <c r="G514" s="121">
        <v>1021838.2300228288</v>
      </c>
      <c r="H514" s="121">
        <v>1198769.2427980362</v>
      </c>
      <c r="I514" s="121">
        <v>1171286.2856202985</v>
      </c>
      <c r="J514" s="121">
        <v>1444860.6437262276</v>
      </c>
      <c r="K514" s="121">
        <v>1506920.1371107902</v>
      </c>
      <c r="L514" s="57">
        <v>1619821.2830281067</v>
      </c>
      <c r="M514" s="76">
        <v>1697379.7455269201</v>
      </c>
      <c r="O514" s="8"/>
      <c r="P514" s="8"/>
      <c r="Q514" s="8"/>
      <c r="R514" s="8"/>
      <c r="S514" s="8"/>
      <c r="T514" s="8"/>
      <c r="U514" s="8"/>
      <c r="V514" s="8"/>
      <c r="W514" s="8"/>
    </row>
    <row r="515" spans="1:37" x14ac:dyDescent="0.25">
      <c r="A515" s="94" t="s">
        <v>220</v>
      </c>
      <c r="B515" s="96">
        <f t="shared" ref="B515:L515" si="257">SUM(B506:B514)</f>
        <v>22298478.867274806</v>
      </c>
      <c r="C515" s="96">
        <f t="shared" si="257"/>
        <v>26190461.029016417</v>
      </c>
      <c r="D515" s="96">
        <f t="shared" si="257"/>
        <v>28081728.250502083</v>
      </c>
      <c r="E515" s="96">
        <f t="shared" si="257"/>
        <v>30070194.708251242</v>
      </c>
      <c r="F515" s="96">
        <f t="shared" si="257"/>
        <v>34878462.287466548</v>
      </c>
      <c r="G515" s="96">
        <f t="shared" si="257"/>
        <v>39913244.677193224</v>
      </c>
      <c r="H515" s="96">
        <f t="shared" si="257"/>
        <v>46824212.183001541</v>
      </c>
      <c r="I515" s="96">
        <f t="shared" si="257"/>
        <v>53293525.995723583</v>
      </c>
      <c r="J515" s="96">
        <f>SUM(J506:J514)</f>
        <v>56436600.924789682</v>
      </c>
      <c r="K515" s="96">
        <f t="shared" si="257"/>
        <v>58860659.519607924</v>
      </c>
      <c r="L515" s="96">
        <f t="shared" si="257"/>
        <v>63270605.173366323</v>
      </c>
      <c r="M515" s="117">
        <f>SUM(M506:M514)</f>
        <v>66300057.193802968</v>
      </c>
      <c r="N515" s="74"/>
      <c r="O515" s="8"/>
      <c r="P515" s="8"/>
      <c r="Q515" s="8"/>
      <c r="R515" s="8"/>
      <c r="S515" s="8"/>
      <c r="T515" s="8"/>
      <c r="U515" s="8"/>
      <c r="V515" s="8"/>
      <c r="W515" s="8"/>
      <c r="X515" s="74"/>
      <c r="Y515" s="74"/>
      <c r="Z515" s="74"/>
      <c r="AA515" s="74"/>
      <c r="AB515" s="74"/>
      <c r="AC515" s="74"/>
      <c r="AD515" s="74"/>
      <c r="AE515" s="74"/>
      <c r="AF515" s="74"/>
      <c r="AG515" s="74"/>
      <c r="AH515" s="74"/>
      <c r="AI515" s="74"/>
      <c r="AJ515" s="74"/>
      <c r="AK515" s="74"/>
    </row>
    <row r="516" spans="1:37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P516" s="8"/>
      <c r="Q516" s="8"/>
      <c r="R516" s="8"/>
      <c r="S516" s="8"/>
      <c r="T516" s="8"/>
      <c r="U516" s="8"/>
    </row>
    <row r="517" spans="1:37" x14ac:dyDescent="0.25">
      <c r="A517" s="4" t="s">
        <v>221</v>
      </c>
      <c r="B517" s="78"/>
      <c r="C517" s="78"/>
      <c r="D517" s="78"/>
      <c r="E517" s="40"/>
      <c r="F517" s="40"/>
      <c r="G517" s="40"/>
      <c r="H517" s="40"/>
      <c r="I517" s="104"/>
      <c r="J517" s="104"/>
      <c r="K517" s="104"/>
      <c r="L517" s="104"/>
      <c r="M517" s="8"/>
    </row>
    <row r="518" spans="1:37" x14ac:dyDescent="0.25">
      <c r="A518" s="4" t="s">
        <v>222</v>
      </c>
      <c r="F518" s="57"/>
      <c r="G518" s="57"/>
      <c r="H518" s="57"/>
      <c r="I518" s="57"/>
      <c r="J518" s="57"/>
      <c r="K518" s="57"/>
      <c r="L518" s="57"/>
      <c r="P518" s="93"/>
      <c r="Q518" s="93"/>
      <c r="R518" s="93"/>
      <c r="S518" s="93"/>
      <c r="T518" s="93"/>
      <c r="U518" s="93"/>
    </row>
    <row r="519" spans="1:37" x14ac:dyDescent="0.25">
      <c r="P519" s="93"/>
      <c r="Q519" s="93"/>
      <c r="R519" s="93"/>
      <c r="S519" s="93"/>
      <c r="T519" s="93"/>
      <c r="U519" s="93"/>
    </row>
    <row r="520" spans="1:37" x14ac:dyDescent="0.25">
      <c r="A520" s="4" t="s">
        <v>279</v>
      </c>
      <c r="B520"/>
      <c r="C520"/>
      <c r="D520"/>
      <c r="E520"/>
      <c r="F520"/>
      <c r="G520"/>
      <c r="H520"/>
      <c r="P520" s="93"/>
      <c r="Q520" s="93"/>
      <c r="R520" s="93"/>
      <c r="S520" s="93"/>
      <c r="T520" s="93"/>
      <c r="U520" s="93"/>
    </row>
    <row r="521" spans="1:37" x14ac:dyDescent="0.25">
      <c r="M521" s="4" t="s">
        <v>103</v>
      </c>
      <c r="P521" s="93"/>
      <c r="Q521" s="93"/>
      <c r="R521" s="93"/>
      <c r="S521" s="93"/>
      <c r="T521" s="93"/>
      <c r="U521" s="93"/>
    </row>
    <row r="522" spans="1:37" x14ac:dyDescent="0.25">
      <c r="A522" s="5" t="s">
        <v>223</v>
      </c>
      <c r="B522" s="17">
        <v>2012</v>
      </c>
      <c r="C522" s="17">
        <v>2013</v>
      </c>
      <c r="D522" s="17">
        <v>2014</v>
      </c>
      <c r="E522" s="17">
        <v>2015</v>
      </c>
      <c r="F522" s="17">
        <v>2016</v>
      </c>
      <c r="G522" s="17">
        <v>2017</v>
      </c>
      <c r="H522" s="17">
        <v>2018</v>
      </c>
      <c r="I522" s="17">
        <v>2019</v>
      </c>
      <c r="J522" s="17">
        <v>2020</v>
      </c>
      <c r="K522" s="17">
        <v>2021</v>
      </c>
      <c r="L522" s="17">
        <v>2022</v>
      </c>
      <c r="M522" s="17">
        <v>2023</v>
      </c>
      <c r="P522" s="93"/>
      <c r="Q522" s="93"/>
      <c r="R522" s="93"/>
      <c r="S522" s="93"/>
      <c r="T522" s="93"/>
      <c r="U522" s="93"/>
    </row>
    <row r="523" spans="1:37" x14ac:dyDescent="0.25">
      <c r="A523" s="1" t="s">
        <v>224</v>
      </c>
      <c r="B523" s="121">
        <f>'[10]Regional GDP'!B5</f>
        <v>1931480.2954915874</v>
      </c>
      <c r="C523" s="121">
        <f>'[10]Regional GDP'!C5</f>
        <v>2213023.5728902752</v>
      </c>
      <c r="D523" s="121">
        <f>'[10]Regional GDP'!D5</f>
        <v>2511142.9873173642</v>
      </c>
      <c r="E523" s="121">
        <f>'[10]Regional GDP'!E5</f>
        <v>2736677.490553644</v>
      </c>
      <c r="F523" s="121">
        <f>'[10]Regional GDP'!F5</f>
        <v>3164808.4964601821</v>
      </c>
      <c r="G523" s="121">
        <v>3479844.743297298</v>
      </c>
      <c r="H523" s="121">
        <v>3712070.4007968605</v>
      </c>
      <c r="I523" s="121">
        <v>4145674.7115244879</v>
      </c>
      <c r="J523" s="121">
        <v>4559311.5719019659</v>
      </c>
      <c r="K523" s="121">
        <v>4820118.3043031106</v>
      </c>
      <c r="L523" s="121">
        <v>5320292.901786969</v>
      </c>
      <c r="M523" s="121">
        <f>[16]RGDP!$I$5</f>
        <v>6041217.6576088676</v>
      </c>
      <c r="N523" s="97"/>
      <c r="P523" s="93"/>
      <c r="Q523" s="93"/>
      <c r="R523" s="93"/>
      <c r="S523" s="93"/>
      <c r="T523" s="93"/>
      <c r="U523" s="93"/>
    </row>
    <row r="524" spans="1:37" x14ac:dyDescent="0.25">
      <c r="A524" s="1" t="s">
        <v>225</v>
      </c>
      <c r="B524" s="121">
        <f>'[10]Regional GDP'!B6</f>
        <v>2971171.2388756457</v>
      </c>
      <c r="C524" s="121">
        <f>'[10]Regional GDP'!C6</f>
        <v>3462446.4865811453</v>
      </c>
      <c r="D524" s="121">
        <f>'[10]Regional GDP'!D6</f>
        <v>3923660.9176833811</v>
      </c>
      <c r="E524" s="121">
        <f>'[10]Regional GDP'!E6</f>
        <v>4435304.8984834915</v>
      </c>
      <c r="F524" s="121">
        <f>'[10]Regional GDP'!F6</f>
        <v>5094048.0512174945</v>
      </c>
      <c r="G524" s="121">
        <v>5570140.3991593523</v>
      </c>
      <c r="H524" s="121">
        <v>5750998.9384174971</v>
      </c>
      <c r="I524" s="121">
        <v>6312576.8805267531</v>
      </c>
      <c r="J524" s="121">
        <v>6796858.4766400959</v>
      </c>
      <c r="K524" s="121">
        <v>7339637.0586590385</v>
      </c>
      <c r="L524" s="121">
        <v>8027368.4120617779</v>
      </c>
      <c r="M524" s="121">
        <f>[16]RGDP!$I$6</f>
        <v>8871741.9287686609</v>
      </c>
      <c r="N524" s="97"/>
      <c r="P524" s="93"/>
      <c r="Q524" s="93"/>
      <c r="R524" s="93"/>
      <c r="S524" s="93"/>
      <c r="T524" s="93"/>
      <c r="U524" s="93"/>
    </row>
    <row r="525" spans="1:37" x14ac:dyDescent="0.25">
      <c r="A525" s="1" t="s">
        <v>226</v>
      </c>
      <c r="B525" s="121">
        <f>'[10]Regional GDP'!B7</f>
        <v>2829062.611063947</v>
      </c>
      <c r="C525" s="121">
        <f>'[10]Regional GDP'!C7</f>
        <v>3309667.8116104566</v>
      </c>
      <c r="D525" s="121">
        <f>'[10]Regional GDP'!D7</f>
        <v>3750193.8034279058</v>
      </c>
      <c r="E525" s="121">
        <f>'[10]Regional GDP'!E7</f>
        <v>4284315.7955563953</v>
      </c>
      <c r="F525" s="121">
        <f>'[10]Regional GDP'!F7</f>
        <v>4812271.3251844076</v>
      </c>
      <c r="G525" s="121">
        <v>5261372.2704243828</v>
      </c>
      <c r="H525" s="121">
        <v>5515948.0828665029</v>
      </c>
      <c r="I525" s="121">
        <v>6029936.4224863285</v>
      </c>
      <c r="J525" s="121">
        <v>6481849.6158942087</v>
      </c>
      <c r="K525" s="121">
        <v>6943254.3938243417</v>
      </c>
      <c r="L525" s="121">
        <v>7610705.7072635349</v>
      </c>
      <c r="M525" s="121">
        <f>[16]RGDP!$I$7</f>
        <v>8411251.7907106653</v>
      </c>
      <c r="N525" s="97"/>
      <c r="P525" s="93"/>
      <c r="Q525" s="93"/>
      <c r="R525" s="93"/>
      <c r="S525" s="93"/>
      <c r="T525" s="93"/>
      <c r="U525" s="93"/>
    </row>
    <row r="526" spans="1:37" x14ac:dyDescent="0.25">
      <c r="A526" s="1" t="s">
        <v>227</v>
      </c>
      <c r="B526" s="121">
        <f>'[10]Regional GDP'!B8</f>
        <v>2925540.4626584928</v>
      </c>
      <c r="C526" s="121">
        <f>'[10]Regional GDP'!C8</f>
        <v>3407015.2571351645</v>
      </c>
      <c r="D526" s="121">
        <f>'[10]Regional GDP'!D8</f>
        <v>3849317.8687167489</v>
      </c>
      <c r="E526" s="121">
        <f>'[10]Regional GDP'!E8</f>
        <v>4397557.6227517175</v>
      </c>
      <c r="F526" s="121">
        <f>'[10]Regional GDP'!F8</f>
        <v>5061530.6832105555</v>
      </c>
      <c r="G526" s="121">
        <v>5558256.3550131032</v>
      </c>
      <c r="H526" s="121">
        <v>5767268.035862999</v>
      </c>
      <c r="I526" s="121">
        <v>6299109.2296951916</v>
      </c>
      <c r="J526" s="121">
        <v>6818443.7518679546</v>
      </c>
      <c r="K526" s="121">
        <v>7246804.794014384</v>
      </c>
      <c r="L526" s="121">
        <v>7946329.6500296863</v>
      </c>
      <c r="M526" s="121">
        <f>[16]RGDP!$I$8</f>
        <v>8782178.9554416463</v>
      </c>
      <c r="N526" s="97"/>
      <c r="P526" s="93"/>
      <c r="Q526" s="93"/>
      <c r="R526" s="93"/>
      <c r="S526" s="93"/>
      <c r="T526" s="93"/>
      <c r="U526" s="93"/>
    </row>
    <row r="527" spans="1:37" x14ac:dyDescent="0.25">
      <c r="A527" s="1" t="s">
        <v>228</v>
      </c>
      <c r="B527" s="121">
        <f>'[10]Regional GDP'!B9</f>
        <v>3044349.8415151089</v>
      </c>
      <c r="C527" s="121">
        <f>'[10]Regional GDP'!C9</f>
        <v>3531653.2705772053</v>
      </c>
      <c r="D527" s="121">
        <f>'[10]Regional GDP'!D9</f>
        <v>4006264.3054240835</v>
      </c>
      <c r="E527" s="121">
        <f>'[10]Regional GDP'!E9</f>
        <v>4624041.2771423645</v>
      </c>
      <c r="F527" s="121">
        <f>'[10]Regional GDP'!F9</f>
        <v>5202453.7291074479</v>
      </c>
      <c r="G527" s="121">
        <v>5700804.8794959793</v>
      </c>
      <c r="H527" s="121">
        <v>5934500.3166556153</v>
      </c>
      <c r="I527" s="121">
        <v>6460656.965212645</v>
      </c>
      <c r="J527" s="121">
        <v>7011813.5085984524</v>
      </c>
      <c r="K527" s="121">
        <v>7483520.2779098498</v>
      </c>
      <c r="L527" s="121">
        <v>8175017.2620129287</v>
      </c>
      <c r="M527" s="121">
        <f>[16]RGDP!$I$9</f>
        <v>9034921.4946744516</v>
      </c>
      <c r="N527" s="97"/>
      <c r="P527" s="93"/>
      <c r="Q527" s="93"/>
      <c r="R527" s="93"/>
      <c r="S527" s="93"/>
      <c r="T527" s="93"/>
      <c r="U527" s="93"/>
    </row>
    <row r="528" spans="1:37" x14ac:dyDescent="0.25">
      <c r="A528" s="1" t="s">
        <v>229</v>
      </c>
      <c r="B528" s="121">
        <f>'[10]Regional GDP'!B10</f>
        <v>1151686.371641282</v>
      </c>
      <c r="C528" s="121">
        <f>'[10]Regional GDP'!C10</f>
        <v>1322182.3664088279</v>
      </c>
      <c r="D528" s="121">
        <f>'[10]Regional GDP'!D10</f>
        <v>1495121.3181067202</v>
      </c>
      <c r="E528" s="121">
        <f>'[10]Regional GDP'!E10</f>
        <v>1708064.2268627919</v>
      </c>
      <c r="F528" s="121">
        <f>'[10]Regional GDP'!F10</f>
        <v>1950914.1872952294</v>
      </c>
      <c r="G528" s="121">
        <v>2315522.4445555448</v>
      </c>
      <c r="H528" s="121">
        <v>2406568.3370691384</v>
      </c>
      <c r="I528" s="121">
        <v>2624154.5445182947</v>
      </c>
      <c r="J528" s="121">
        <v>2921769.7389292847</v>
      </c>
      <c r="K528" s="121">
        <v>3138470.758365022</v>
      </c>
      <c r="L528" s="121">
        <v>3441198.1416969108</v>
      </c>
      <c r="M528" s="121">
        <f>[16]RGDP!$I$10</f>
        <v>3803166.9000042812</v>
      </c>
      <c r="N528" s="97"/>
      <c r="P528" s="93"/>
    </row>
    <row r="529" spans="1:14" x14ac:dyDescent="0.25">
      <c r="A529" s="1" t="s">
        <v>230</v>
      </c>
      <c r="B529" s="121">
        <f>'[10]Regional GDP'!B11</f>
        <v>10552067.318554258</v>
      </c>
      <c r="C529" s="121">
        <f>'[10]Regional GDP'!C11</f>
        <v>12609694.75670764</v>
      </c>
      <c r="D529" s="121">
        <f>'[10]Regional GDP'!D11</f>
        <v>14207782.691400874</v>
      </c>
      <c r="E529" s="121">
        <f>'[10]Regional GDP'!E11</f>
        <v>16231328.564662997</v>
      </c>
      <c r="F529" s="121">
        <f>'[10]Regional GDP'!F11</f>
        <v>18425323.538855176</v>
      </c>
      <c r="G529" s="121">
        <v>20546541.243547134</v>
      </c>
      <c r="H529" s="121">
        <v>21640625.786414694</v>
      </c>
      <c r="I529" s="121">
        <v>22986960.2737443</v>
      </c>
      <c r="J529" s="121">
        <v>24739796.454360876</v>
      </c>
      <c r="K529" s="121">
        <v>26574683.824411742</v>
      </c>
      <c r="L529" s="121">
        <v>29125545.382433668</v>
      </c>
      <c r="M529" s="121">
        <f>[16]RGDP!$I$11</f>
        <v>32189169.464221004</v>
      </c>
      <c r="N529" s="97"/>
    </row>
    <row r="530" spans="1:14" x14ac:dyDescent="0.25">
      <c r="A530" s="1" t="s">
        <v>231</v>
      </c>
      <c r="B530" s="152">
        <f>'[10]Regional GDP'!B12</f>
        <v>1176293.4909483867</v>
      </c>
      <c r="C530" s="152">
        <f>'[10]Regional GDP'!C12</f>
        <v>1350019.1918852597</v>
      </c>
      <c r="D530" s="152">
        <f>'[10]Regional GDP'!D12</f>
        <v>1536423.0119770716</v>
      </c>
      <c r="E530" s="152">
        <f>'[10]Regional GDP'!E12</f>
        <v>1755248.32152751</v>
      </c>
      <c r="F530" s="152">
        <f>'[10]Regional GDP'!F12</f>
        <v>2124304.7445585635</v>
      </c>
      <c r="G530" s="152">
        <v>2351543.6094179256</v>
      </c>
      <c r="H530" s="152">
        <v>2424926.5754393796</v>
      </c>
      <c r="I530" s="152">
        <v>2664977.9856651691</v>
      </c>
      <c r="J530" s="152">
        <v>2897446.3167558387</v>
      </c>
      <c r="K530" s="152">
        <v>3122009.6991742454</v>
      </c>
      <c r="L530" s="152">
        <v>3395665.696901869</v>
      </c>
      <c r="M530" s="152">
        <f>[16]RGDP!$I$12</f>
        <v>3652845.04122419</v>
      </c>
      <c r="N530" s="97"/>
    </row>
    <row r="531" spans="1:14" x14ac:dyDescent="0.25">
      <c r="A531" s="1" t="s">
        <v>232</v>
      </c>
      <c r="B531" s="152">
        <f>'[10]Regional GDP'!B13</f>
        <v>1648618.3537223772</v>
      </c>
      <c r="C531" s="152">
        <f>'[10]Regional GDP'!C13</f>
        <v>1839411.7797229984</v>
      </c>
      <c r="D531" s="152">
        <f>'[10]Regional GDP'!D13</f>
        <v>2089865.7098397799</v>
      </c>
      <c r="E531" s="152">
        <f>'[10]Regional GDP'!E13</f>
        <v>2453572.9225653359</v>
      </c>
      <c r="F531" s="152">
        <f>'[10]Regional GDP'!F13</f>
        <v>2926346.3526225942</v>
      </c>
      <c r="G531" s="152">
        <v>3230413.8280004621</v>
      </c>
      <c r="H531" s="152">
        <v>3405132.6960586538</v>
      </c>
      <c r="I531" s="152">
        <v>3660991.4584338269</v>
      </c>
      <c r="J531" s="152">
        <v>3945030.9476053077</v>
      </c>
      <c r="K531" s="152">
        <v>4237623.7065197323</v>
      </c>
      <c r="L531" s="152">
        <v>4701793.3030788368</v>
      </c>
      <c r="M531" s="152">
        <f>[16]RGDP!$I$13</f>
        <v>5196360.082919687</v>
      </c>
      <c r="N531" s="97"/>
    </row>
    <row r="532" spans="1:14" x14ac:dyDescent="0.25">
      <c r="A532" s="1" t="s">
        <v>233</v>
      </c>
      <c r="B532" s="121">
        <f>'[10]Regional GDP'!B14</f>
        <v>2375468.4685210497</v>
      </c>
      <c r="C532" s="121">
        <f>'[10]Regional GDP'!C14</f>
        <v>2776334.0469663809</v>
      </c>
      <c r="D532" s="121">
        <f>'[10]Regional GDP'!D14</f>
        <v>3147189.0729207755</v>
      </c>
      <c r="E532" s="121">
        <f>'[10]Regional GDP'!E14</f>
        <v>3680359.383848004</v>
      </c>
      <c r="F532" s="121">
        <f>'[10]Regional GDP'!F14</f>
        <v>4226976.0424996233</v>
      </c>
      <c r="G532" s="121">
        <v>4513142.5300696176</v>
      </c>
      <c r="H532" s="121">
        <v>4700139.0517896619</v>
      </c>
      <c r="I532" s="121">
        <v>5114692.8128225673</v>
      </c>
      <c r="J532" s="121">
        <v>5504706.0395269869</v>
      </c>
      <c r="K532" s="121">
        <v>5903307.5303705456</v>
      </c>
      <c r="L532" s="121">
        <v>6414933.7296496863</v>
      </c>
      <c r="M532" s="121">
        <f>[16]RGDP!$I$14</f>
        <v>7089700.337422044</v>
      </c>
      <c r="N532" s="97"/>
    </row>
    <row r="533" spans="1:14" x14ac:dyDescent="0.25">
      <c r="A533" s="1" t="s">
        <v>234</v>
      </c>
      <c r="B533" s="121">
        <f>'[10]Regional GDP'!B15</f>
        <v>3270899.1070102751</v>
      </c>
      <c r="C533" s="121">
        <f>'[10]Regional GDP'!C15</f>
        <v>2849708.0162147572</v>
      </c>
      <c r="D533" s="121">
        <f>'[10]Regional GDP'!D15</f>
        <v>3060273.0294722291</v>
      </c>
      <c r="E533" s="121">
        <f>'[10]Regional GDP'!E15</f>
        <v>3584729.6644141851</v>
      </c>
      <c r="F533" s="121">
        <f>'[10]Regional GDP'!F15</f>
        <v>3696825.1223967462</v>
      </c>
      <c r="G533" s="121">
        <v>3934497.6896458277</v>
      </c>
      <c r="H533" s="121">
        <v>3977373.2970244242</v>
      </c>
      <c r="I533" s="121">
        <v>4175501.3732531439</v>
      </c>
      <c r="J533" s="121">
        <v>4532903.7990963366</v>
      </c>
      <c r="K533" s="121">
        <v>4907770.4734540703</v>
      </c>
      <c r="L533" s="121">
        <v>5376498.6123642521</v>
      </c>
      <c r="M533" s="121">
        <f>[16]RGDP!$I$15</f>
        <v>5942035.5116138607</v>
      </c>
      <c r="N533" s="97"/>
    </row>
    <row r="534" spans="1:14" x14ac:dyDescent="0.25">
      <c r="A534" s="1" t="s">
        <v>235</v>
      </c>
      <c r="B534" s="121">
        <f>'[10]Regional GDP'!B16</f>
        <v>4565639.3565941984</v>
      </c>
      <c r="C534" s="121">
        <f>'[10]Regional GDP'!C16</f>
        <v>5423177.6641112743</v>
      </c>
      <c r="D534" s="121">
        <f>'[10]Regional GDP'!D16</f>
        <v>6145692.0479082866</v>
      </c>
      <c r="E534" s="121">
        <f>'[10]Regional GDP'!E16</f>
        <v>5303678.8778619431</v>
      </c>
      <c r="F534" s="121">
        <f>'[10]Regional GDP'!F16</f>
        <v>6091395.2186903032</v>
      </c>
      <c r="G534" s="121">
        <v>6663025.4213370346</v>
      </c>
      <c r="H534" s="121">
        <v>7010873.9243327295</v>
      </c>
      <c r="I534" s="121">
        <v>7551130.2102053454</v>
      </c>
      <c r="J534" s="121">
        <v>8175687.9100183193</v>
      </c>
      <c r="K534" s="121">
        <v>8782057.4684620928</v>
      </c>
      <c r="L534" s="121">
        <v>9535669.0226992127</v>
      </c>
      <c r="M534" s="121">
        <f>[16]RGDP!$I$16</f>
        <v>10538695.914395267</v>
      </c>
      <c r="N534" s="97"/>
    </row>
    <row r="535" spans="1:14" x14ac:dyDescent="0.25">
      <c r="A535" s="1" t="s">
        <v>236</v>
      </c>
      <c r="B535" s="121">
        <f>'[10]Regional GDP'!B17</f>
        <v>1195687.7861707727</v>
      </c>
      <c r="C535" s="121">
        <f>'[10]Regional GDP'!C17</f>
        <v>1343174.1397005792</v>
      </c>
      <c r="D535" s="121">
        <f>'[10]Regional GDP'!D17</f>
        <v>1528162.6732030013</v>
      </c>
      <c r="E535" s="121">
        <f>'[10]Regional GDP'!E17</f>
        <v>1698627.4079298482</v>
      </c>
      <c r="F535" s="121">
        <f>'[10]Regional GDP'!F17</f>
        <v>2005093.1817599656</v>
      </c>
      <c r="G535" s="121">
        <v>2220912.1319809738</v>
      </c>
      <c r="H535" s="121">
        <v>2317778.3476665411</v>
      </c>
      <c r="I535" s="121">
        <v>2516934.9440272097</v>
      </c>
      <c r="J535" s="121">
        <v>2708860.0697495588</v>
      </c>
      <c r="K535" s="121">
        <v>2919437.7057036702</v>
      </c>
      <c r="L535" s="121">
        <v>3201529.2462029872</v>
      </c>
      <c r="M535" s="121">
        <f>[16]RGDP!$I$17</f>
        <v>3538287.9907492627</v>
      </c>
      <c r="N535" s="97"/>
    </row>
    <row r="536" spans="1:14" x14ac:dyDescent="0.25">
      <c r="A536" s="1" t="s">
        <v>237</v>
      </c>
      <c r="B536" s="121">
        <f>'[10]Regional GDP'!B18</f>
        <v>2461845.5847176649</v>
      </c>
      <c r="C536" s="121">
        <f>'[10]Regional GDP'!C18</f>
        <v>2865609.3070179462</v>
      </c>
      <c r="D536" s="121">
        <f>'[10]Regional GDP'!D18</f>
        <v>3246313.1382096186</v>
      </c>
      <c r="E536" s="121">
        <f>'[10]Regional GDP'!E18</f>
        <v>3585991.194518568</v>
      </c>
      <c r="F536" s="121">
        <f>'[10]Regional GDP'!F18</f>
        <v>4118592.0414098892</v>
      </c>
      <c r="G536" s="121">
        <v>4394376.0951094078</v>
      </c>
      <c r="H536" s="121">
        <v>4519463.8641945831</v>
      </c>
      <c r="I536" s="121">
        <v>4980096.3975835592</v>
      </c>
      <c r="J536" s="121">
        <v>5359846.1698116744</v>
      </c>
      <c r="K536" s="121">
        <v>5767040.1600179235</v>
      </c>
      <c r="L536" s="121">
        <v>6305249.3188726474</v>
      </c>
      <c r="M536" s="121">
        <f>[16]RGDP!$I$18</f>
        <v>6907178.5700791143</v>
      </c>
      <c r="N536" s="97"/>
    </row>
    <row r="537" spans="1:14" x14ac:dyDescent="0.25">
      <c r="A537" s="1" t="s">
        <v>238</v>
      </c>
      <c r="B537" s="121">
        <f>'[10]Regional GDP'!B19</f>
        <v>2131221.432735451</v>
      </c>
      <c r="C537" s="121">
        <f>'[10]Regional GDP'!C19</f>
        <v>2483394.7798608006</v>
      </c>
      <c r="D537" s="121">
        <f>'[10]Regional GDP'!D19</f>
        <v>1917155.5847568652</v>
      </c>
      <c r="E537" s="121">
        <f>'[10]Regional GDP'!E19</f>
        <v>2170751.1381782023</v>
      </c>
      <c r="F537" s="121">
        <f>'[10]Regional GDP'!F19</f>
        <v>2518426.5765227675</v>
      </c>
      <c r="G537" s="121">
        <v>2543196.4482642557</v>
      </c>
      <c r="H537" s="121">
        <v>2646061.4922791515</v>
      </c>
      <c r="I537" s="121">
        <v>2894425.6280401405</v>
      </c>
      <c r="J537" s="121">
        <v>3115135.4969055727</v>
      </c>
      <c r="K537" s="121">
        <v>3355846.0206813705</v>
      </c>
      <c r="L537" s="121">
        <v>3599914.56025531</v>
      </c>
      <c r="M537" s="121">
        <f>[16]RGDP!$I$19</f>
        <v>3978578.1970854988</v>
      </c>
      <c r="N537" s="97"/>
    </row>
    <row r="538" spans="1:14" x14ac:dyDescent="0.25">
      <c r="A538" s="1" t="s">
        <v>239</v>
      </c>
      <c r="B538" s="121">
        <f>'[10]Regional GDP'!B20</f>
        <v>1804951.150061389</v>
      </c>
      <c r="C538" s="121">
        <f>'[10]Regional GDP'!C20</f>
        <v>2109540.6642658846</v>
      </c>
      <c r="D538" s="121">
        <f>'[10]Regional GDP'!D20</f>
        <v>2378977.5669322391</v>
      </c>
      <c r="E538" s="121">
        <f>'[10]Regional GDP'!E20</f>
        <v>2736677.490553644</v>
      </c>
      <c r="F538" s="121">
        <f>'[10]Regional GDP'!F20</f>
        <v>3143136.0316022835</v>
      </c>
      <c r="G538" s="121">
        <v>3325479.1805553874</v>
      </c>
      <c r="H538" s="121">
        <v>3475316.430360835</v>
      </c>
      <c r="I538" s="121">
        <v>3768727.6592690307</v>
      </c>
      <c r="J538" s="121">
        <v>4056106.3426853144</v>
      </c>
      <c r="K538" s="121">
        <v>4366605.7873742832</v>
      </c>
      <c r="L538" s="121">
        <v>4744008.7882314567</v>
      </c>
      <c r="M538" s="121">
        <f>[16]RGDP!$I$20</f>
        <v>5243016.0815541893</v>
      </c>
      <c r="N538" s="97"/>
    </row>
    <row r="539" spans="1:14" x14ac:dyDescent="0.25">
      <c r="A539" s="1" t="s">
        <v>240</v>
      </c>
      <c r="B539" s="121">
        <f>'[10]Regional GDP'!B21</f>
        <v>3747131.2729869368</v>
      </c>
      <c r="C539" s="121">
        <f>'[10]Regional GDP'!C21</f>
        <v>3754580.0545953908</v>
      </c>
      <c r="D539" s="121">
        <f>'[10]Regional GDP'!D21</f>
        <v>4234612.1954315547</v>
      </c>
      <c r="E539" s="121">
        <f>'[10]Regional GDP'!E21</f>
        <v>4876362.6182102598</v>
      </c>
      <c r="F539" s="121">
        <f>'[10]Regional GDP'!F21</f>
        <v>5653566.0972126024</v>
      </c>
      <c r="G539" s="121">
        <v>4351242.3053233428</v>
      </c>
      <c r="H539" s="121">
        <v>4460273.8714843867</v>
      </c>
      <c r="I539" s="121">
        <v>4894614.0580837652</v>
      </c>
      <c r="J539" s="121">
        <v>5196690.9998951284</v>
      </c>
      <c r="K539" s="121">
        <v>5457762.3937865589</v>
      </c>
      <c r="L539" s="121">
        <v>5989129.8211907959</v>
      </c>
      <c r="M539" s="121">
        <f>[16]RGDP!$I$21</f>
        <v>6619107.4613766242</v>
      </c>
      <c r="N539" s="97"/>
    </row>
    <row r="540" spans="1:14" x14ac:dyDescent="0.25">
      <c r="A540" s="1" t="s">
        <v>241</v>
      </c>
      <c r="B540" s="121">
        <f>'[10]Regional GDP'!B22</f>
        <v>2453378.6548614535</v>
      </c>
      <c r="C540" s="121">
        <f>'[10]Regional GDP'!C22</f>
        <v>1839813.7538212864</v>
      </c>
      <c r="D540" s="121">
        <f>'[10]Regional GDP'!D22</f>
        <v>2048571.1954430873</v>
      </c>
      <c r="E540" s="121">
        <f>'[10]Regional GDP'!E22</f>
        <v>2410535.3896605885</v>
      </c>
      <c r="F540" s="121">
        <f>'[10]Regional GDP'!F22</f>
        <v>2855913.1911525521</v>
      </c>
      <c r="G540" s="121">
        <v>3026154.8815665282</v>
      </c>
      <c r="H540" s="121">
        <v>3114434.0867421376</v>
      </c>
      <c r="I540" s="121">
        <v>3442102.0858826484</v>
      </c>
      <c r="J540" s="121">
        <v>3704574.8603585344</v>
      </c>
      <c r="K540" s="121">
        <v>3989002.0922067203</v>
      </c>
      <c r="L540" s="121">
        <v>4366433.2321777679</v>
      </c>
      <c r="M540" s="121">
        <f>[16]RGDP!$I$22</f>
        <v>4825724.5459014382</v>
      </c>
      <c r="N540" s="97"/>
    </row>
    <row r="541" spans="1:14" x14ac:dyDescent="0.25">
      <c r="A541" s="1" t="s">
        <v>242</v>
      </c>
      <c r="B541" s="121">
        <f>'[10]Regional GDP'!B23</f>
        <v>5700663.7636949616</v>
      </c>
      <c r="C541" s="121">
        <f>'[10]Regional GDP'!C23</f>
        <v>4898353.6463237526</v>
      </c>
      <c r="D541" s="121">
        <f>'[10]Regional GDP'!D23</f>
        <v>5476426.0304316673</v>
      </c>
      <c r="E541" s="121">
        <f>'[10]Regional GDP'!E23</f>
        <v>6313142.2387200044</v>
      </c>
      <c r="F541" s="121">
        <f>'[10]Regional GDP'!F23</f>
        <v>7813158.6990314759</v>
      </c>
      <c r="G541" s="121">
        <v>8511688.8471040111</v>
      </c>
      <c r="H541" s="121">
        <v>8927574.2169454191</v>
      </c>
      <c r="I541" s="121">
        <v>9639383.9814693611</v>
      </c>
      <c r="J541" s="121">
        <v>10432211.902550561</v>
      </c>
      <c r="K541" s="121">
        <v>11163196.667778842</v>
      </c>
      <c r="L541" s="121">
        <v>12255062.232166406</v>
      </c>
      <c r="M541" s="121">
        <f>[16]RGDP!$I$23</f>
        <v>13544133.502258802</v>
      </c>
      <c r="N541" s="97"/>
    </row>
    <row r="542" spans="1:14" x14ac:dyDescent="0.25">
      <c r="A542" s="123" t="s">
        <v>243</v>
      </c>
      <c r="B542" s="121">
        <f>'[10]Regional GDP'!B24</f>
        <v>2299235.9316324596</v>
      </c>
      <c r="C542" s="121">
        <f>'[10]Regional GDP'!C24</f>
        <v>2687466.3195537808</v>
      </c>
      <c r="D542" s="121">
        <f>'[10]Regional GDP'!D24</f>
        <v>3031544.3300837912</v>
      </c>
      <c r="E542" s="121">
        <f>'[10]Regional GDP'!E24</f>
        <v>3463312.5483903014</v>
      </c>
      <c r="F542" s="121">
        <f>'[10]Regional GDP'!F24</f>
        <v>3977692.8399932357</v>
      </c>
      <c r="G542" s="121">
        <v>4334973.875959794</v>
      </c>
      <c r="H542" s="121">
        <v>4429106.7690815674</v>
      </c>
      <c r="I542" s="121">
        <v>4912776.1643679887</v>
      </c>
      <c r="J542" s="121">
        <v>5287392.7422730327</v>
      </c>
      <c r="K542" s="121">
        <v>5698881.008785109</v>
      </c>
      <c r="L542" s="121">
        <v>6150049.5196568649</v>
      </c>
      <c r="M542" s="121">
        <f>[16]RGDP!$I$24</f>
        <v>6796953.7944166139</v>
      </c>
      <c r="N542" s="97"/>
    </row>
    <row r="543" spans="1:14" x14ac:dyDescent="0.25">
      <c r="A543" s="123" t="s">
        <v>244</v>
      </c>
      <c r="B543" s="121">
        <f>'[10]Regional GDP'!B25</f>
        <v>2082266.543346188</v>
      </c>
      <c r="C543" s="121">
        <f>'[10]Regional GDP'!C25</f>
        <v>2420620.5618144888</v>
      </c>
      <c r="D543" s="121">
        <f>'[10]Regional GDP'!D25</f>
        <v>2750692.8117654021</v>
      </c>
      <c r="E543" s="121">
        <f>'[10]Regional GDP'!E25</f>
        <v>3142460.7046702197</v>
      </c>
      <c r="F543" s="121">
        <f>'[10]Regional GDP'!F25</f>
        <v>3620023.4687170964</v>
      </c>
      <c r="G543" s="121">
        <v>3990539.6135559054</v>
      </c>
      <c r="H543" s="121">
        <v>4196101.0514870556</v>
      </c>
      <c r="I543" s="121">
        <v>4522433.545049917</v>
      </c>
      <c r="J543" s="121">
        <v>4867284.624614615</v>
      </c>
      <c r="K543" s="121">
        <v>5266951.723745564</v>
      </c>
      <c r="L543" s="121">
        <v>5808749.8235037858</v>
      </c>
      <c r="M543" s="121">
        <f>[16]RGDP!$I$25</f>
        <v>6419753.8617353663</v>
      </c>
      <c r="N543" s="97"/>
    </row>
    <row r="544" spans="1:14" x14ac:dyDescent="0.25">
      <c r="A544" s="1" t="s">
        <v>245</v>
      </c>
      <c r="B544" s="121">
        <f>'[10]Regional GDP'!B26</f>
        <v>0</v>
      </c>
      <c r="C544" s="121">
        <f>'[10]Regional GDP'!C26</f>
        <v>932535.57340422284</v>
      </c>
      <c r="D544" s="121">
        <f>'[10]Regional GDP'!D26</f>
        <v>1226842.7942702407</v>
      </c>
      <c r="E544" s="121">
        <f>'[10]Regional GDP'!E26</f>
        <v>1416784.3700459248</v>
      </c>
      <c r="F544" s="121">
        <f>'[10]Regional GDP'!F26</f>
        <v>1629302.0255528134</v>
      </c>
      <c r="G544" s="121">
        <v>1889953.0535227715</v>
      </c>
      <c r="H544" s="121">
        <v>2088496.8812944938</v>
      </c>
      <c r="I544" s="121">
        <v>2425282.4341382608</v>
      </c>
      <c r="J544" s="121">
        <v>2610218.8008868606</v>
      </c>
      <c r="K544" s="121">
        <v>2832816.1628394835</v>
      </c>
      <c r="L544" s="121">
        <v>3103837.4605335933</v>
      </c>
      <c r="M544" s="121">
        <f>[16]RGDP!$I$26</f>
        <v>3430320.3148522452</v>
      </c>
      <c r="N544" s="97"/>
    </row>
    <row r="545" spans="1:37" s="74" customFormat="1" x14ac:dyDescent="0.25">
      <c r="A545" s="1" t="s">
        <v>246</v>
      </c>
      <c r="B545" s="121">
        <f>'[10]Regional GDP'!B27</f>
        <v>0</v>
      </c>
      <c r="C545" s="121">
        <f>'[10]Regional GDP'!C27</f>
        <v>0</v>
      </c>
      <c r="D545" s="121">
        <f>'[10]Regional GDP'!D27</f>
        <v>899619.93720109481</v>
      </c>
      <c r="E545" s="121">
        <f>'[10]Regional GDP'!E27</f>
        <v>1132135.4883520575</v>
      </c>
      <c r="F545" s="121">
        <f>'[10]Regional GDP'!F27</f>
        <v>1383375.7859074424</v>
      </c>
      <c r="G545" s="121">
        <v>1613623.7749037475</v>
      </c>
      <c r="H545" s="121">
        <v>1664664.2913145616</v>
      </c>
      <c r="I545" s="121">
        <v>1816449.9064885909</v>
      </c>
      <c r="J545" s="121">
        <v>1954960.9428189001</v>
      </c>
      <c r="K545" s="121">
        <v>2099955.9860887779</v>
      </c>
      <c r="L545" s="121">
        <v>2304700.0121638314</v>
      </c>
      <c r="M545" s="121">
        <f>[16]RGDP!$I$27</f>
        <v>2547124.1235701428</v>
      </c>
      <c r="N545" s="97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customFormat="1" x14ac:dyDescent="0.25">
      <c r="A546" s="1" t="s">
        <v>247</v>
      </c>
      <c r="B546" s="121"/>
      <c r="C546" s="121"/>
      <c r="D546" s="121"/>
      <c r="E546" s="121"/>
      <c r="F546" s="121"/>
      <c r="G546" s="121">
        <v>1931304.6867264393</v>
      </c>
      <c r="H546" s="121">
        <v>2126109.4184794789</v>
      </c>
      <c r="I546" s="121">
        <v>2262801.6142783309</v>
      </c>
      <c r="J546" s="121">
        <v>2526722.8135961373</v>
      </c>
      <c r="K546" s="121">
        <v>2871554.5287929038</v>
      </c>
      <c r="L546" s="121">
        <v>3086858.3594964752</v>
      </c>
      <c r="M546" s="121">
        <f>[16]RGDP!$I$28</f>
        <v>3411555.2358311475</v>
      </c>
      <c r="N546" s="97"/>
      <c r="O546" s="1"/>
      <c r="P546" s="125"/>
      <c r="Q546" s="125"/>
      <c r="R546" s="125"/>
      <c r="S546" s="125"/>
      <c r="T546" s="125"/>
      <c r="U546" s="125"/>
      <c r="V546" s="125"/>
      <c r="AA546" s="101"/>
      <c r="AB546" s="101"/>
      <c r="AC546" s="101"/>
      <c r="AD546" s="101"/>
      <c r="AE546" s="101"/>
      <c r="AF546" s="101"/>
    </row>
    <row r="547" spans="1:37" s="74" customFormat="1" x14ac:dyDescent="0.25">
      <c r="A547" s="1" t="s">
        <v>248</v>
      </c>
      <c r="B547" s="121">
        <f>'[10]Regional GDP'!B28</f>
        <v>0</v>
      </c>
      <c r="C547" s="121">
        <f>'[10]Regional GDP'!C28</f>
        <v>3547776.8030238906</v>
      </c>
      <c r="D547" s="121">
        <f>'[10]Regional GDP'!D28</f>
        <v>4141542.7187789693</v>
      </c>
      <c r="E547" s="121">
        <f>'[10]Regional GDP'!E28</f>
        <v>4490341.6478620283</v>
      </c>
      <c r="F547" s="121">
        <f>'[10]Regional GDP'!F28</f>
        <v>4894472.3961696113</v>
      </c>
      <c r="G547" s="121">
        <v>5310396.5777583234</v>
      </c>
      <c r="H547" s="121">
        <v>5526376.7863433715</v>
      </c>
      <c r="I547" s="121">
        <v>5974956.5300490689</v>
      </c>
      <c r="J547" s="121">
        <v>6528082.2123865597</v>
      </c>
      <c r="K547" s="121">
        <v>7031589.652490953</v>
      </c>
      <c r="L547" s="121">
        <v>7736222.4299454214</v>
      </c>
      <c r="M547" s="121">
        <f>[16]RGDP!$I$29</f>
        <v>8549971.2208174616</v>
      </c>
      <c r="N547" s="97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x14ac:dyDescent="0.25">
      <c r="A548" s="1" t="s">
        <v>249</v>
      </c>
      <c r="B548" s="121">
        <f>'[10]Regional GDP'!B29</f>
        <v>0</v>
      </c>
      <c r="C548" s="121">
        <f>'[10]Regional GDP'!C29</f>
        <v>0</v>
      </c>
      <c r="D548" s="121">
        <f>'[10]Regional GDP'!D29</f>
        <v>0</v>
      </c>
      <c r="E548" s="121">
        <f>'[10]Regional GDP'!E29</f>
        <v>1717314.4082480976</v>
      </c>
      <c r="F548" s="121">
        <f>'[10]Regional GDP'!F29</f>
        <v>1972374.4623859043</v>
      </c>
      <c r="G548" s="121">
        <v>2173185.9387008776</v>
      </c>
      <c r="H548" s="121">
        <v>2259589.4224841869</v>
      </c>
      <c r="I548" s="121">
        <v>2462846.0870672073</v>
      </c>
      <c r="J548" s="121">
        <v>2650647.2056427831</v>
      </c>
      <c r="K548" s="121">
        <v>2847238.9388410123</v>
      </c>
      <c r="L548" s="121">
        <v>3097269.7600437878</v>
      </c>
      <c r="M548" s="121">
        <f>[16]RGDP!$I$30</f>
        <v>3423061.7787019107</v>
      </c>
      <c r="N548" s="97"/>
    </row>
    <row r="549" spans="1:37" x14ac:dyDescent="0.25">
      <c r="A549" s="94" t="s">
        <v>250</v>
      </c>
      <c r="B549" s="126">
        <f>'[10]Regional GDP'!B30</f>
        <v>62318659.036803886</v>
      </c>
      <c r="C549" s="126">
        <f>'[10]Regional GDP'!C30</f>
        <v>72977199.824193403</v>
      </c>
      <c r="D549" s="126">
        <f>'[10]Regional GDP'!D30</f>
        <v>82603387.740702748</v>
      </c>
      <c r="E549" s="126">
        <f>'[10]Regional GDP'!E30</f>
        <v>94349315.691570118</v>
      </c>
      <c r="F549" s="126">
        <f>'[10]Regional GDP'!F30</f>
        <v>108362324.28951597</v>
      </c>
      <c r="G549" s="126">
        <f t="shared" ref="G549:L549" si="258">SUM(G523:G548)</f>
        <v>118742132.82499543</v>
      </c>
      <c r="H549" s="126">
        <f t="shared" si="258"/>
        <v>123997772.37288593</v>
      </c>
      <c r="I549" s="126">
        <f t="shared" si="258"/>
        <v>134540193.90388316</v>
      </c>
      <c r="J549" s="126">
        <f t="shared" si="258"/>
        <v>145384353.31537083</v>
      </c>
      <c r="K549" s="126">
        <f t="shared" si="258"/>
        <v>156167137.11860138</v>
      </c>
      <c r="L549" s="126">
        <f t="shared" si="258"/>
        <v>170820032.38642043</v>
      </c>
      <c r="M549" s="126">
        <f>SUM(M523:M548)</f>
        <v>188788051.75793445</v>
      </c>
      <c r="N549" s="97"/>
    </row>
    <row r="550" spans="1:37" x14ac:dyDescent="0.25">
      <c r="A550" s="4"/>
      <c r="B550" s="127"/>
      <c r="C550" s="127"/>
      <c r="D550" s="127"/>
      <c r="E550" s="127"/>
      <c r="F550" s="127"/>
      <c r="G550" s="127"/>
      <c r="I550" s="127"/>
      <c r="J550" s="127"/>
      <c r="K550" s="127"/>
    </row>
    <row r="551" spans="1:37" ht="31.5" x14ac:dyDescent="0.25">
      <c r="A551" s="128" t="s">
        <v>280</v>
      </c>
      <c r="B551"/>
      <c r="C551"/>
      <c r="D551"/>
      <c r="E551"/>
      <c r="F551"/>
      <c r="G551"/>
      <c r="H551"/>
      <c r="M551" s="4" t="s">
        <v>251</v>
      </c>
    </row>
    <row r="552" spans="1:37" x14ac:dyDescent="0.25">
      <c r="A552" s="5" t="s">
        <v>223</v>
      </c>
      <c r="B552" s="17">
        <v>2012</v>
      </c>
      <c r="C552" s="17">
        <v>2013</v>
      </c>
      <c r="D552" s="17">
        <v>2014</v>
      </c>
      <c r="E552" s="17">
        <v>2015</v>
      </c>
      <c r="F552" s="17">
        <v>2016</v>
      </c>
      <c r="G552" s="17">
        <v>2017</v>
      </c>
      <c r="H552" s="17">
        <v>2018</v>
      </c>
      <c r="I552" s="17">
        <v>2019</v>
      </c>
      <c r="J552" s="17">
        <v>2020</v>
      </c>
      <c r="K552" s="17">
        <v>2021</v>
      </c>
      <c r="L552" s="17">
        <v>2022</v>
      </c>
      <c r="M552" s="120" t="s">
        <v>20</v>
      </c>
    </row>
    <row r="553" spans="1:37" x14ac:dyDescent="0.25">
      <c r="A553" s="1" t="s">
        <v>224</v>
      </c>
      <c r="B553" s="129">
        <f>B523/B$549*100</f>
        <v>3.0993611309108915</v>
      </c>
      <c r="C553" s="129">
        <f>C523/C$549*100</f>
        <v>3.0324862809501956</v>
      </c>
      <c r="D553" s="129">
        <f>D523/D$549*100</f>
        <v>3.0400000000000005</v>
      </c>
      <c r="E553" s="130">
        <f>E523/E$549*100</f>
        <v>2.9005801160232045</v>
      </c>
      <c r="F553" s="130">
        <f>F523/F$549*100</f>
        <v>2.9205801160232001</v>
      </c>
      <c r="G553" s="130">
        <v>2.9305897245638697</v>
      </c>
      <c r="H553" s="130">
        <v>2.9936589422219035</v>
      </c>
      <c r="I553" s="130">
        <v>3.0813651974414418</v>
      </c>
      <c r="J553" s="130">
        <v>3.1360400675386368</v>
      </c>
      <c r="K553" s="130">
        <v>3.0865125616297009</v>
      </c>
      <c r="L553" s="130">
        <v>3.1145602933452627</v>
      </c>
      <c r="M553" s="130">
        <f>M523/$M$549*100</f>
        <v>3.2000000007177176</v>
      </c>
    </row>
    <row r="554" spans="1:37" x14ac:dyDescent="0.25">
      <c r="A554" s="1" t="s">
        <v>225</v>
      </c>
      <c r="B554" s="129">
        <f>B524/B$549*100</f>
        <v>4.7677072722648672</v>
      </c>
      <c r="C554" s="129">
        <f>C524/C$549*100</f>
        <v>4.744559252646571</v>
      </c>
      <c r="D554" s="129">
        <f>D524/D$549*100</f>
        <v>4.7500000000000009</v>
      </c>
      <c r="E554" s="130">
        <f>E524/E$549*100</f>
        <v>4.7009401880376069</v>
      </c>
      <c r="F554" s="130">
        <f>F524/F$549*100</f>
        <v>4.7009401880376078</v>
      </c>
      <c r="G554" s="130">
        <v>4.6909553219569826</v>
      </c>
      <c r="H554" s="130">
        <v>4.6379856898744123</v>
      </c>
      <c r="I554" s="130">
        <v>4.6919635666918396</v>
      </c>
      <c r="J554" s="130">
        <v>4.6750962683695452</v>
      </c>
      <c r="K554" s="130">
        <v>4.6998601588533573</v>
      </c>
      <c r="L554" s="130">
        <v>4.6993132479349216</v>
      </c>
      <c r="M554" s="130">
        <f>M524/$M$549*100</f>
        <v>4.699313248988914</v>
      </c>
    </row>
    <row r="555" spans="1:37" x14ac:dyDescent="0.25">
      <c r="A555" s="1" t="s">
        <v>226</v>
      </c>
      <c r="B555" s="129">
        <f>B525/B$549*100</f>
        <v>4.5396718331072741</v>
      </c>
      <c r="C555" s="129">
        <f>C525/C$549*100</f>
        <v>4.5352080096025222</v>
      </c>
      <c r="D555" s="129">
        <f>D525/D$549*100</f>
        <v>4.5400000000000009</v>
      </c>
      <c r="E555" s="130">
        <f>E525/E$549*100</f>
        <v>4.5409081816363281</v>
      </c>
      <c r="F555" s="130">
        <f>F525/F$549*100</f>
        <v>4.4409081816363303</v>
      </c>
      <c r="G555" s="130">
        <v>4.4309228285285229</v>
      </c>
      <c r="H555" s="130">
        <v>4.4484251428960766</v>
      </c>
      <c r="I555" s="130">
        <v>4.4818847420378889</v>
      </c>
      <c r="J555" s="130">
        <v>4.4584231164365002</v>
      </c>
      <c r="K555" s="130">
        <v>4.4460406471761571</v>
      </c>
      <c r="L555" s="130">
        <v>4.4553941367058068</v>
      </c>
      <c r="M555" s="130">
        <f>M525/$M$549*100</f>
        <v>4.455394137705091</v>
      </c>
    </row>
    <row r="556" spans="1:37" x14ac:dyDescent="0.25">
      <c r="A556" s="1" t="s">
        <v>227</v>
      </c>
      <c r="B556" s="129">
        <f>B526/B$549*100</f>
        <v>4.6944855808446384</v>
      </c>
      <c r="C556" s="129">
        <f>C526/C$549*100</f>
        <v>4.6686023379122181</v>
      </c>
      <c r="D556" s="129">
        <f>D526/D$549*100</f>
        <v>4.660000000000001</v>
      </c>
      <c r="E556" s="130">
        <f>E526/E$549*100</f>
        <v>4.6609321864372868</v>
      </c>
      <c r="F556" s="130">
        <f>F526/F$549*100</f>
        <v>4.6709321864372901</v>
      </c>
      <c r="G556" s="130">
        <v>4.6809470427863831</v>
      </c>
      <c r="H556" s="130">
        <v>4.6511061654556816</v>
      </c>
      <c r="I556" s="130">
        <v>4.6819534348191425</v>
      </c>
      <c r="J556" s="130">
        <v>4.6899433098397054</v>
      </c>
      <c r="K556" s="130">
        <v>4.6404159849013471</v>
      </c>
      <c r="L556" s="130">
        <v>4.6518722300988111</v>
      </c>
      <c r="M556" s="130">
        <f>M526/$M$549*100</f>
        <v>4.6518722311421632</v>
      </c>
    </row>
    <row r="557" spans="1:37" x14ac:dyDescent="0.25">
      <c r="A557" s="1" t="s">
        <v>228</v>
      </c>
      <c r="B557" s="129">
        <f>B527/B$549*100</f>
        <v>4.8851337441603002</v>
      </c>
      <c r="C557" s="129">
        <f>C527/C$549*100</f>
        <v>4.8393926857774439</v>
      </c>
      <c r="D557" s="129">
        <f>D527/D$549*100</f>
        <v>4.8500000000000005</v>
      </c>
      <c r="E557" s="130">
        <f>E527/E$549*100</f>
        <v>4.9009801960392085</v>
      </c>
      <c r="F557" s="130">
        <f>F527/F$549*100</f>
        <v>4.8009801960392098</v>
      </c>
      <c r="G557" s="130">
        <v>4.8009958587302295</v>
      </c>
      <c r="H557" s="130">
        <v>4.7859733308832304</v>
      </c>
      <c r="I557" s="130">
        <v>4.8020273925189985</v>
      </c>
      <c r="J557" s="130">
        <v>4.8229492023727465</v>
      </c>
      <c r="K557" s="130">
        <v>4.7919942799658788</v>
      </c>
      <c r="L557" s="130">
        <v>4.7857485728136488</v>
      </c>
      <c r="M557" s="130">
        <f>M527/$M$549*100</f>
        <v>4.7857485738870276</v>
      </c>
    </row>
    <row r="558" spans="1:37" x14ac:dyDescent="0.25">
      <c r="A558" s="1" t="s">
        <v>229</v>
      </c>
      <c r="B558" s="129">
        <f>B528/B$549*100</f>
        <v>1.8480602590648236</v>
      </c>
      <c r="C558" s="129">
        <f>C528/C$549*100</f>
        <v>1.8117745947967958</v>
      </c>
      <c r="D558" s="129">
        <f>D528/D$549*100</f>
        <v>1.8100000000000005</v>
      </c>
      <c r="E558" s="130">
        <f>E528/E$549*100</f>
        <v>1.8103620724144831</v>
      </c>
      <c r="F558" s="130">
        <f>F528/F$549*100</f>
        <v>1.8003620724144802</v>
      </c>
      <c r="G558" s="130">
        <v>1.9500428276525983</v>
      </c>
      <c r="H558" s="130">
        <v>1.9408157832320645</v>
      </c>
      <c r="I558" s="130">
        <v>1.9504613962374815</v>
      </c>
      <c r="J558" s="130">
        <v>2.0096865118568292</v>
      </c>
      <c r="K558" s="130">
        <v>2.0096870675048013</v>
      </c>
      <c r="L558" s="130">
        <v>2.0145167364869749</v>
      </c>
      <c r="M558" s="130">
        <f>M528/$M$549*100</f>
        <v>2.0145167369388037</v>
      </c>
    </row>
    <row r="559" spans="1:37" x14ac:dyDescent="0.25">
      <c r="A559" s="1" t="s">
        <v>230</v>
      </c>
      <c r="B559" s="129">
        <f>B529/B$549*100</f>
        <v>16.932436418958346</v>
      </c>
      <c r="C559" s="129">
        <f>C529/C$549*100</f>
        <v>17.278951216387004</v>
      </c>
      <c r="D559" s="129">
        <f>D529/D$549*100</f>
        <v>17.200000000000003</v>
      </c>
      <c r="E559" s="130">
        <f>E529/E$549*100</f>
        <v>17.203440688137629</v>
      </c>
      <c r="F559" s="130">
        <f>F529/F$549*100</f>
        <v>17.003440688137601</v>
      </c>
      <c r="G559" s="130">
        <v>17.30349687572906</v>
      </c>
      <c r="H559" s="130">
        <v>17.452431097985404</v>
      </c>
      <c r="I559" s="130">
        <v>17.085570941102116</v>
      </c>
      <c r="J559" s="130">
        <v>17.01682188639295</v>
      </c>
      <c r="K559" s="130">
        <v>17.016822050230424</v>
      </c>
      <c r="L559" s="130">
        <v>17.050427268710109</v>
      </c>
      <c r="M559" s="130">
        <f>M529/$M$549*100</f>
        <v>17.050427272534289</v>
      </c>
    </row>
    <row r="560" spans="1:37" x14ac:dyDescent="0.25">
      <c r="A560" s="1" t="s">
        <v>231</v>
      </c>
      <c r="B560" s="129">
        <f>B530/B$549*100</f>
        <v>1.8875462167016404</v>
      </c>
      <c r="C560" s="129">
        <f>C530/C$549*100</f>
        <v>1.8499191461683095</v>
      </c>
      <c r="D560" s="129">
        <f>D530/D$549*100</f>
        <v>1.8600000000000005</v>
      </c>
      <c r="E560" s="130">
        <f>E530/E$549*100</f>
        <v>1.8603720744148833</v>
      </c>
      <c r="F560" s="130">
        <f>F530/F$549*100</f>
        <v>1.96037207441488</v>
      </c>
      <c r="G560" s="130">
        <v>1.9803784499000689</v>
      </c>
      <c r="H560" s="130">
        <v>1.9556210801490399</v>
      </c>
      <c r="I560" s="130">
        <v>1.9808043294251942</v>
      </c>
      <c r="J560" s="130">
        <v>1.9929560854947275</v>
      </c>
      <c r="K560" s="130">
        <v>1.9991463996700087</v>
      </c>
      <c r="L560" s="130">
        <v>1.9878615227167069</v>
      </c>
      <c r="M560" s="130">
        <f>M530/$M$549*100</f>
        <v>1.9348920692861946</v>
      </c>
    </row>
    <row r="561" spans="1:37" x14ac:dyDescent="0.25">
      <c r="A561" s="1" t="s">
        <v>232</v>
      </c>
      <c r="B561" s="129">
        <f>B531/B$549*100</f>
        <v>2.6454650648832851</v>
      </c>
      <c r="C561" s="129">
        <f>C531/C$549*100</f>
        <v>2.5205294039155453</v>
      </c>
      <c r="D561" s="129">
        <f>D531/D$549*100</f>
        <v>2.5300000000000002</v>
      </c>
      <c r="E561" s="130">
        <f>E531/E$549*100</f>
        <v>2.6005201040208039</v>
      </c>
      <c r="F561" s="130">
        <f>F531/F$549*100</f>
        <v>2.7005201040208004</v>
      </c>
      <c r="G561" s="130">
        <v>2.7205287214787628</v>
      </c>
      <c r="H561" s="130">
        <v>2.74612408827696</v>
      </c>
      <c r="I561" s="130">
        <v>2.721113558859054</v>
      </c>
      <c r="J561" s="130">
        <v>2.7135182415728485</v>
      </c>
      <c r="K561" s="130">
        <v>2.7135182117742622</v>
      </c>
      <c r="L561" s="130">
        <v>2.7524835567544432</v>
      </c>
      <c r="M561" s="130">
        <f>M531/$M$549*100</f>
        <v>2.7524835573717885</v>
      </c>
    </row>
    <row r="562" spans="1:37" x14ac:dyDescent="0.25">
      <c r="A562" s="1" t="s">
        <v>233</v>
      </c>
      <c r="B562" s="129">
        <f>B532/B$549*100</f>
        <v>3.8118093444824539</v>
      </c>
      <c r="C562" s="129">
        <f>C532/C$549*100</f>
        <v>3.8043855528229935</v>
      </c>
      <c r="D562" s="129">
        <f>D532/D$549*100</f>
        <v>3.8100000000000009</v>
      </c>
      <c r="E562" s="130">
        <f>E532/E$549*100</f>
        <v>3.9007801560312063</v>
      </c>
      <c r="F562" s="130">
        <f>F532/F$549*100</f>
        <v>3.9007801560312068</v>
      </c>
      <c r="G562" s="130">
        <v>3.8007928800817306</v>
      </c>
      <c r="H562" s="130">
        <v>3.7905028145629989</v>
      </c>
      <c r="I562" s="130">
        <v>3.8016095149056754</v>
      </c>
      <c r="J562" s="130">
        <v>3.7863125666529336</v>
      </c>
      <c r="K562" s="130">
        <v>3.7801215026995529</v>
      </c>
      <c r="L562" s="130">
        <v>3.7553755493607142</v>
      </c>
      <c r="M562" s="130">
        <f>M532/$M$549*100</f>
        <v>3.7553755502029942</v>
      </c>
    </row>
    <row r="563" spans="1:37" x14ac:dyDescent="0.25">
      <c r="A563" s="1" t="s">
        <v>234</v>
      </c>
      <c r="B563" s="129">
        <f>B533/B$549*100</f>
        <v>5.2486673454872665</v>
      </c>
      <c r="C563" s="129">
        <f>C533/C$549*100</f>
        <v>3.9049292423933504</v>
      </c>
      <c r="D563" s="129">
        <f>D533/D$549*100</f>
        <v>3.7047790813115551</v>
      </c>
      <c r="E563" s="130">
        <f>E533/E$549*100</f>
        <v>3.7994230675002889</v>
      </c>
      <c r="F563" s="130">
        <f>F533/F$549*100</f>
        <v>3.4115410006523947</v>
      </c>
      <c r="G563" s="130">
        <v>3.3134807300830369</v>
      </c>
      <c r="H563" s="130">
        <v>3.2076167344875137</v>
      </c>
      <c r="I563" s="130">
        <v>3.1035345290465117</v>
      </c>
      <c r="J563" s="130">
        <v>3.1178759582631739</v>
      </c>
      <c r="K563" s="130">
        <v>3.1426397153754926</v>
      </c>
      <c r="L563" s="130">
        <v>3.1474637589353738</v>
      </c>
      <c r="M563" s="130">
        <f>M533/$M$549*100</f>
        <v>3.1474637596413073</v>
      </c>
    </row>
    <row r="564" spans="1:37" x14ac:dyDescent="0.25">
      <c r="A564" s="1" t="s">
        <v>235</v>
      </c>
      <c r="B564" s="129">
        <f>B534/B$549*100</f>
        <v>7.3262798448500668</v>
      </c>
      <c r="C564" s="129">
        <f>C534/C$549*100</f>
        <v>7.4313315352960183</v>
      </c>
      <c r="D564" s="129">
        <f>D534/D$549*100</f>
        <v>7.4400000000000022</v>
      </c>
      <c r="E564" s="130">
        <f>E534/E$549*100</f>
        <v>5.6213220403206527</v>
      </c>
      <c r="F564" s="130">
        <f>F534/F$549*100</f>
        <v>5.6213220403206545</v>
      </c>
      <c r="G564" s="130">
        <v>5.6113405265822012</v>
      </c>
      <c r="H564" s="130">
        <v>5.6540321573275039</v>
      </c>
      <c r="I564" s="130">
        <v>5.6125459545568575</v>
      </c>
      <c r="J564" s="130">
        <v>5.6234991755154304</v>
      </c>
      <c r="K564" s="130">
        <v>5.6234990475573268</v>
      </c>
      <c r="L564" s="130">
        <v>5.5822896702935321</v>
      </c>
      <c r="M564" s="130">
        <f>M534/$M$549*100</f>
        <v>5.5822896715455634</v>
      </c>
    </row>
    <row r="565" spans="1:37" x14ac:dyDescent="0.25">
      <c r="A565" s="1" t="s">
        <v>236</v>
      </c>
      <c r="B565" s="129">
        <f>B535/B$549*100</f>
        <v>1.9186673857417704</v>
      </c>
      <c r="C565" s="129">
        <f>C535/C$549*100</f>
        <v>1.8405394327767701</v>
      </c>
      <c r="D565" s="129">
        <f>D535/D$549*100</f>
        <v>1.8500000000000005</v>
      </c>
      <c r="E565" s="130">
        <f>E535/E$549*100</f>
        <v>1.8003600720144028</v>
      </c>
      <c r="F565" s="130">
        <f>F535/F$549*100</f>
        <v>1.8503600720144002</v>
      </c>
      <c r="G565" s="130">
        <v>1.8703657068836712</v>
      </c>
      <c r="H565" s="130">
        <v>1.8692096666837865</v>
      </c>
      <c r="I565" s="130">
        <v>1.870768036669646</v>
      </c>
      <c r="J565" s="130">
        <v>1.8632404436765226</v>
      </c>
      <c r="K565" s="130">
        <v>1.8694315331441971</v>
      </c>
      <c r="L565" s="130">
        <v>1.8742118248523978</v>
      </c>
      <c r="M565" s="130">
        <f>M535/$M$549*100</f>
        <v>1.874211825272758</v>
      </c>
    </row>
    <row r="566" spans="1:37" x14ac:dyDescent="0.25">
      <c r="A566" s="1" t="s">
        <v>237</v>
      </c>
      <c r="B566" s="129">
        <f>B536/B$549*100</f>
        <v>3.9504148882018768</v>
      </c>
      <c r="C566" s="129">
        <f>C536/C$549*100</f>
        <v>3.9267186380422605</v>
      </c>
      <c r="D566" s="129">
        <f>D536/D$549*100</f>
        <v>3.930000000000001</v>
      </c>
      <c r="E566" s="130">
        <f>E536/E$549*100</f>
        <v>3.800760152030406</v>
      </c>
      <c r="F566" s="130">
        <f>F536/F$549*100</f>
        <v>3.8007601520304064</v>
      </c>
      <c r="G566" s="130">
        <v>3.7007724137698692</v>
      </c>
      <c r="H566" s="130">
        <v>3.6447944005023394</v>
      </c>
      <c r="I566" s="130">
        <v>3.7015677271443428</v>
      </c>
      <c r="J566" s="130">
        <v>3.6866733232186153</v>
      </c>
      <c r="K566" s="130">
        <v>3.6928641111209819</v>
      </c>
      <c r="L566" s="130">
        <v>3.6911650412342927</v>
      </c>
      <c r="M566" s="130">
        <f>M536/$M$549*100</f>
        <v>3.6586947668359611</v>
      </c>
    </row>
    <row r="567" spans="1:37" x14ac:dyDescent="0.25">
      <c r="A567" s="1" t="s">
        <v>238</v>
      </c>
      <c r="B567" s="129">
        <f>B537/B$549*100</f>
        <v>3.4198769127506474</v>
      </c>
      <c r="C567" s="129">
        <f>C537/C$549*100</f>
        <v>3.4029735120605511</v>
      </c>
      <c r="D567" s="129">
        <f>D537/D$549*100</f>
        <v>2.3209164141971241</v>
      </c>
      <c r="E567" s="130">
        <f>E537/E$549*100</f>
        <v>2.3007598118405364</v>
      </c>
      <c r="F567" s="130">
        <f>F537/F$549*100</f>
        <v>2.3240795110615995</v>
      </c>
      <c r="G567" s="130">
        <v>2.1417810070941461</v>
      </c>
      <c r="H567" s="130">
        <v>2.1339588942952288</v>
      </c>
      <c r="I567" s="130">
        <v>2.1513464073851023</v>
      </c>
      <c r="J567" s="130">
        <v>2.1426896539190534</v>
      </c>
      <c r="K567" s="130">
        <v>2.1488810530814608</v>
      </c>
      <c r="L567" s="130">
        <v>2.1074311425674979</v>
      </c>
      <c r="M567" s="130">
        <f>M537/$M$549*100</f>
        <v>2.1074311430401664</v>
      </c>
    </row>
    <row r="568" spans="1:37" x14ac:dyDescent="0.25">
      <c r="A568" s="1" t="s">
        <v>239</v>
      </c>
      <c r="B568" s="129">
        <f>B538/B$549*100</f>
        <v>2.8963253990998568</v>
      </c>
      <c r="C568" s="129">
        <f>C538/C$549*100</f>
        <v>2.8906845827846217</v>
      </c>
      <c r="D568" s="129">
        <f>D538/D$549*100</f>
        <v>2.88</v>
      </c>
      <c r="E568" s="130">
        <f>E538/E$549*100</f>
        <v>2.9005801160232045</v>
      </c>
      <c r="F568" s="130">
        <f>F538/F$549*100</f>
        <v>2.9005801160232045</v>
      </c>
      <c r="G568" s="130">
        <v>2.8005890591981752</v>
      </c>
      <c r="H568" s="130">
        <v>2.8027248908229323</v>
      </c>
      <c r="I568" s="130">
        <v>2.80119089315528</v>
      </c>
      <c r="J568" s="130">
        <v>2.7899194446920448</v>
      </c>
      <c r="K568" s="130">
        <v>2.7961105440884517</v>
      </c>
      <c r="L568" s="130">
        <v>2.7771969844261593</v>
      </c>
      <c r="M568" s="130">
        <f>M538/$M$549*100</f>
        <v>2.7771969850490468</v>
      </c>
    </row>
    <row r="569" spans="1:37" x14ac:dyDescent="0.25">
      <c r="A569" s="1" t="s">
        <v>240</v>
      </c>
      <c r="B569" s="129">
        <f>B539/B$549*100</f>
        <v>6.0128560705614227</v>
      </c>
      <c r="C569" s="129">
        <f>C539/C$549*100</f>
        <v>5.1448672511968212</v>
      </c>
      <c r="D569" s="129">
        <f>D539/D$549*100</f>
        <v>5.1264388922210671</v>
      </c>
      <c r="E569" s="130">
        <f>E539/E$549*100</f>
        <v>5.168413339796964</v>
      </c>
      <c r="F569" s="130">
        <f>F539/F$549*100</f>
        <v>5.2172802071942854</v>
      </c>
      <c r="G569" s="130">
        <v>3.6644468158040353</v>
      </c>
      <c r="H569" s="130">
        <v>3.5970596778718389</v>
      </c>
      <c r="I569" s="130">
        <v>3.6380310716517363</v>
      </c>
      <c r="J569" s="130">
        <v>3.574449988178821</v>
      </c>
      <c r="K569" s="130">
        <v>3.494821314193429</v>
      </c>
      <c r="L569" s="130">
        <v>3.506105072994302</v>
      </c>
      <c r="M569" s="130">
        <f>M539/$M$549*100</f>
        <v>3.5061050737806734</v>
      </c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  <c r="AA569" s="74"/>
      <c r="AB569" s="74"/>
      <c r="AC569" s="74"/>
      <c r="AD569" s="74"/>
      <c r="AE569" s="74"/>
      <c r="AF569" s="74"/>
      <c r="AG569" s="74"/>
      <c r="AH569" s="74"/>
      <c r="AI569" s="74"/>
      <c r="AJ569" s="74"/>
      <c r="AK569" s="74"/>
    </row>
    <row r="570" spans="1:37" x14ac:dyDescent="0.25">
      <c r="A570" s="1" t="s">
        <v>241</v>
      </c>
      <c r="B570" s="129">
        <f>B540/B$549*100</f>
        <v>3.9368283797835697</v>
      </c>
      <c r="C570" s="129">
        <f>C540/C$549*100</f>
        <v>2.5210802254039781</v>
      </c>
      <c r="D570" s="129">
        <f>D540/D$549*100</f>
        <v>2.4800086915002586</v>
      </c>
      <c r="E570" s="130">
        <f>E540/E$549*100</f>
        <v>2.5549050059257228</v>
      </c>
      <c r="F570" s="130">
        <f>F540/F$549*100</f>
        <v>2.6355222720419822</v>
      </c>
      <c r="G570" s="130">
        <v>2.5485097914036436</v>
      </c>
      <c r="H570" s="130">
        <v>2.5116855142981245</v>
      </c>
      <c r="I570" s="130">
        <v>2.5584191504448999</v>
      </c>
      <c r="J570" s="130">
        <v>2.5481248675519379</v>
      </c>
      <c r="K570" s="130">
        <v>2.554315950081909</v>
      </c>
      <c r="L570" s="130">
        <v>2.5561599369681911</v>
      </c>
      <c r="M570" s="130">
        <f>M540/$M$549*100</f>
        <v>2.5561599375415032</v>
      </c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  <c r="AA570" s="74"/>
      <c r="AB570" s="74"/>
      <c r="AC570" s="74"/>
      <c r="AD570" s="74"/>
      <c r="AE570" s="74"/>
      <c r="AF570" s="74"/>
      <c r="AG570" s="74"/>
      <c r="AH570" s="74"/>
      <c r="AI570" s="74"/>
      <c r="AJ570" s="74"/>
      <c r="AK570" s="74"/>
    </row>
    <row r="571" spans="1:37" x14ac:dyDescent="0.25">
      <c r="A571" s="1" t="s">
        <v>242</v>
      </c>
      <c r="B571" s="129">
        <f>B541/B$549*100</f>
        <v>9.1476033852530243</v>
      </c>
      <c r="C571" s="129">
        <f>C541/C$549*100</f>
        <v>6.7121699080318109</v>
      </c>
      <c r="D571" s="129">
        <f>D541/D$549*100</f>
        <v>6.6297838142214154</v>
      </c>
      <c r="E571" s="130">
        <f>E541/E$549*100</f>
        <v>6.6912432723495296</v>
      </c>
      <c r="F571" s="130">
        <f>F541/F$549*100</f>
        <v>7.2102169737119581</v>
      </c>
      <c r="G571" s="130">
        <v>7.1682128698569967</v>
      </c>
      <c r="H571" s="130">
        <v>7.1997859688143677</v>
      </c>
      <c r="I571" s="130">
        <v>7.1646871479580527</v>
      </c>
      <c r="J571" s="130">
        <v>7.1756084232261124</v>
      </c>
      <c r="K571" s="130">
        <v>7.1482367377337113</v>
      </c>
      <c r="L571" s="130">
        <v>7.1742535468226727</v>
      </c>
      <c r="M571" s="130">
        <f>M541/$M$549*100</f>
        <v>7.1742535484317607</v>
      </c>
    </row>
    <row r="572" spans="1:37" x14ac:dyDescent="0.25">
      <c r="A572" s="123" t="s">
        <v>243</v>
      </c>
      <c r="B572" s="129">
        <f>B542/B$549*100</f>
        <v>3.6894823591672385</v>
      </c>
      <c r="C572" s="129">
        <f>C542/C$549*100</f>
        <v>3.6826109059104128</v>
      </c>
      <c r="D572" s="129">
        <f>D542/D$549*100</f>
        <v>3.6700000000000004</v>
      </c>
      <c r="E572" s="130">
        <f>E542/E$549*100</f>
        <v>3.6707341468293659</v>
      </c>
      <c r="F572" s="130">
        <f>F542/F$549*100</f>
        <v>3.6707341468293664</v>
      </c>
      <c r="G572" s="130">
        <v>3.6507461781478749</v>
      </c>
      <c r="H572" s="130">
        <v>3.5719244663221557</v>
      </c>
      <c r="I572" s="130">
        <v>3.6515304622481253</v>
      </c>
      <c r="J572" s="130">
        <v>3.6368375424854062</v>
      </c>
      <c r="K572" s="130">
        <v>3.649219108407606</v>
      </c>
      <c r="L572" s="130">
        <v>3.6003093043235901</v>
      </c>
      <c r="M572" s="130">
        <f>M542/$M$549*100</f>
        <v>3.6003093051310908</v>
      </c>
    </row>
    <row r="573" spans="1:37" x14ac:dyDescent="0.25">
      <c r="A573" s="123" t="s">
        <v>244</v>
      </c>
      <c r="B573" s="129">
        <f>B543/B$549*100</f>
        <v>3.3413211637247393</v>
      </c>
      <c r="C573" s="129">
        <f>C543/C$549*100</f>
        <v>3.3169545661465691</v>
      </c>
      <c r="D573" s="129">
        <f>D543/D$549*100</f>
        <v>3.330000000000001</v>
      </c>
      <c r="E573" s="130">
        <f>E543/E$549*100</f>
        <v>3.3306661332266461</v>
      </c>
      <c r="F573" s="130">
        <f>F543/F$549*100</f>
        <v>3.3406661332266503</v>
      </c>
      <c r="G573" s="130">
        <v>3.3606770559168275</v>
      </c>
      <c r="H573" s="130">
        <v>3.3840132537772902</v>
      </c>
      <c r="I573" s="130">
        <v>3.3613996039583443</v>
      </c>
      <c r="J573" s="130">
        <v>3.3478737660691711</v>
      </c>
      <c r="K573" s="130">
        <v>3.3726376886486489</v>
      </c>
      <c r="L573" s="130">
        <v>3.4005085600051435</v>
      </c>
      <c r="M573" s="130">
        <f>M543/$M$549*100</f>
        <v>3.400508560767832</v>
      </c>
    </row>
    <row r="574" spans="1:37" x14ac:dyDescent="0.25">
      <c r="A574" s="1" t="s">
        <v>245</v>
      </c>
      <c r="B574" s="129">
        <f>B544/B$549*100</f>
        <v>0</v>
      </c>
      <c r="C574" s="129">
        <f>C544/C$549*100</f>
        <v>1.2778451018273635</v>
      </c>
      <c r="D574" s="129">
        <f>D544/D$549*100</f>
        <v>1.4852209186884413</v>
      </c>
      <c r="E574" s="130">
        <f>E544/E$549*100</f>
        <v>1.5016371445421208</v>
      </c>
      <c r="F574" s="130">
        <f>F544/F$549*100</f>
        <v>1.5035687322465896</v>
      </c>
      <c r="G574" s="130">
        <v>1.5916448597973414</v>
      </c>
      <c r="H574" s="130">
        <v>1.6843019365008987</v>
      </c>
      <c r="I574" s="130">
        <v>1.8026452644113968</v>
      </c>
      <c r="J574" s="130">
        <v>1.7953918295627855</v>
      </c>
      <c r="K574" s="130">
        <v>1.8139643302086641</v>
      </c>
      <c r="L574" s="130">
        <v>1.817021936579575</v>
      </c>
      <c r="M574" s="130">
        <f>M544/$M$549*100</f>
        <v>1.8170219369871083</v>
      </c>
    </row>
    <row r="575" spans="1:37" x14ac:dyDescent="0.25">
      <c r="A575" s="1" t="s">
        <v>246</v>
      </c>
      <c r="B575" s="129">
        <f>B545/B$549*100</f>
        <v>0</v>
      </c>
      <c r="C575" s="129">
        <f>C545/C$549*100</f>
        <v>0</v>
      </c>
      <c r="D575" s="129">
        <f>D545/D$549*100</f>
        <v>1.0890835858028711</v>
      </c>
      <c r="E575" s="130">
        <f>E545/E$549*100</f>
        <v>1.199940328187469</v>
      </c>
      <c r="F575" s="130">
        <f>F545/F$549*100</f>
        <v>1.2766206289664124</v>
      </c>
      <c r="G575" s="130">
        <v>1.3589311026457129</v>
      </c>
      <c r="H575" s="130">
        <v>1.3424953202454197</v>
      </c>
      <c r="I575" s="130">
        <v>1.3501169083986015</v>
      </c>
      <c r="J575" s="130">
        <v>1.3446845538997978</v>
      </c>
      <c r="K575" s="130">
        <v>1.3446849477005927</v>
      </c>
      <c r="L575" s="130">
        <v>1.3491977375055495</v>
      </c>
      <c r="M575" s="130">
        <f>M545/$M$549*100</f>
        <v>1.3491977378081563</v>
      </c>
    </row>
    <row r="576" spans="1:37" customFormat="1" x14ac:dyDescent="0.25">
      <c r="A576" s="1" t="s">
        <v>247</v>
      </c>
      <c r="B576" s="129"/>
      <c r="C576" s="129"/>
      <c r="D576" s="129"/>
      <c r="E576" s="130"/>
      <c r="F576" s="130"/>
      <c r="G576" s="130">
        <v>1.6264695948933605</v>
      </c>
      <c r="H576" s="130">
        <v>1.7146351727076563</v>
      </c>
      <c r="I576" s="130">
        <v>1.6818777709618129</v>
      </c>
      <c r="J576" s="130">
        <v>1.7379606236684331</v>
      </c>
      <c r="K576" s="130">
        <v>1.8387700394431237</v>
      </c>
      <c r="L576" s="130">
        <v>1.8070821767048613</v>
      </c>
      <c r="M576" s="130">
        <f>M546/$M$549*100</f>
        <v>1.8070821771101653</v>
      </c>
      <c r="N576" s="124"/>
      <c r="O576" s="124"/>
      <c r="P576" s="125"/>
      <c r="Q576" s="125"/>
      <c r="R576" s="125"/>
      <c r="S576" s="125"/>
      <c r="T576" s="125"/>
      <c r="U576" s="125"/>
      <c r="V576" s="125"/>
      <c r="AA576" s="101"/>
      <c r="AB576" s="101"/>
      <c r="AC576" s="101"/>
      <c r="AD576" s="101"/>
      <c r="AE576" s="101"/>
      <c r="AF576" s="101"/>
    </row>
    <row r="577" spans="1:241" s="74" customFormat="1" x14ac:dyDescent="0.25">
      <c r="A577" s="1" t="s">
        <v>248</v>
      </c>
      <c r="B577" s="129">
        <f>B547/B$549*100</f>
        <v>0</v>
      </c>
      <c r="C577" s="129">
        <f>C547/C$549*100</f>
        <v>4.8614866171498834</v>
      </c>
      <c r="D577" s="129">
        <f>D547/D$549*100</f>
        <v>5.0137686020572589</v>
      </c>
      <c r="E577" s="130">
        <f>E547/E$549*100</f>
        <v>4.7592731488811735</v>
      </c>
      <c r="F577" s="130">
        <f>F547/F$549*100</f>
        <v>4.5167657931485969</v>
      </c>
      <c r="G577" s="130">
        <v>4.4722091909742714</v>
      </c>
      <c r="H577" s="130">
        <v>4.4568355387260175</v>
      </c>
      <c r="I577" s="130">
        <v>4.4410197106729585</v>
      </c>
      <c r="J577" s="130">
        <v>4.4902233724049418</v>
      </c>
      <c r="K577" s="130">
        <v>4.5026052101799126</v>
      </c>
      <c r="L577" s="130">
        <v>4.5288730612372969</v>
      </c>
      <c r="M577" s="130">
        <f>M547/$M$549*100</f>
        <v>4.5288730622530613</v>
      </c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241" s="74" customFormat="1" x14ac:dyDescent="0.25">
      <c r="A578" s="1" t="s">
        <v>249</v>
      </c>
      <c r="B578" s="129">
        <f>B548/B$549*100</f>
        <v>0</v>
      </c>
      <c r="C578" s="129">
        <f>C548/C$549*100</f>
        <v>0</v>
      </c>
      <c r="D578" s="129">
        <f>D548/D$549*100</f>
        <v>0</v>
      </c>
      <c r="E578" s="130">
        <f>E548/E$549*100</f>
        <v>1.8201662573388813</v>
      </c>
      <c r="F578" s="130">
        <f>F548/F$549*100</f>
        <v>1.8201662573388813</v>
      </c>
      <c r="G578" s="130">
        <v>1.8301725655406269</v>
      </c>
      <c r="H578" s="130">
        <v>1.8222822710791551</v>
      </c>
      <c r="I578" s="130">
        <v>1.8305652872974814</v>
      </c>
      <c r="J578" s="130">
        <v>1.8231997771403521</v>
      </c>
      <c r="K578" s="130">
        <v>1.8231998046289806</v>
      </c>
      <c r="L578" s="130">
        <v>1.8131771296221868</v>
      </c>
      <c r="M578" s="130">
        <f>M548/$M$549*100</f>
        <v>1.8131771300288579</v>
      </c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:241" s="74" customFormat="1" x14ac:dyDescent="0.25">
      <c r="A579" s="94" t="s">
        <v>250</v>
      </c>
      <c r="B579" s="131">
        <f>B549/B$549*100</f>
        <v>100</v>
      </c>
      <c r="C579" s="131">
        <f>C549/C$549*100</f>
        <v>100</v>
      </c>
      <c r="D579" s="131">
        <f>D549/D$549*100</f>
        <v>100</v>
      </c>
      <c r="E579" s="132">
        <f>E549/E$549*100</f>
        <v>100</v>
      </c>
      <c r="F579" s="132">
        <f>F549/F$549*100</f>
        <v>100</v>
      </c>
      <c r="G579" s="132">
        <f>G549/G$549*100</f>
        <v>100</v>
      </c>
      <c r="H579" s="132">
        <f>H549/H$549*100</f>
        <v>100</v>
      </c>
      <c r="I579" s="132">
        <f>I549/I$549*100</f>
        <v>100</v>
      </c>
      <c r="J579" s="132">
        <f>J549/J$549*100</f>
        <v>100</v>
      </c>
      <c r="K579" s="132">
        <f>K549/K$549*100</f>
        <v>100</v>
      </c>
      <c r="L579" s="132">
        <f>L549/L$549*100</f>
        <v>100</v>
      </c>
      <c r="M579" s="149">
        <f>M549/$M$549*100</f>
        <v>100</v>
      </c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:241" s="74" customFormat="1" x14ac:dyDescent="0.25">
      <c r="A580" s="4"/>
      <c r="B580" s="129"/>
      <c r="C580" s="129"/>
      <c r="D580" s="129"/>
      <c r="E580" s="129"/>
      <c r="F580" s="129"/>
      <c r="G580" s="129"/>
      <c r="H580" s="129"/>
      <c r="I580" s="129"/>
      <c r="J580" s="129"/>
      <c r="K580" s="129"/>
      <c r="L580" s="129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2" spans="1:241" x14ac:dyDescent="0.25">
      <c r="A582" s="4" t="s">
        <v>281</v>
      </c>
      <c r="B582"/>
      <c r="C582"/>
      <c r="D582"/>
      <c r="E582"/>
      <c r="F582"/>
      <c r="G582"/>
      <c r="H582"/>
      <c r="I582" s="122"/>
      <c r="J582" s="122"/>
      <c r="K582" s="122"/>
      <c r="L582" s="122"/>
      <c r="M582" s="134" t="s">
        <v>252</v>
      </c>
      <c r="N582" s="133"/>
      <c r="O582" s="133"/>
      <c r="P582" s="133"/>
      <c r="Q582" s="133"/>
      <c r="R582" s="133"/>
      <c r="S582" s="133"/>
      <c r="T582" s="133"/>
      <c r="U582" s="133"/>
      <c r="V582" s="133"/>
      <c r="W582" s="133"/>
      <c r="X582" s="133"/>
      <c r="Y582" s="133"/>
      <c r="Z582" s="133"/>
      <c r="AA582" s="133"/>
      <c r="AB582" s="133"/>
      <c r="AC582" s="133"/>
      <c r="AD582" s="133"/>
      <c r="AE582" s="133"/>
      <c r="AF582" s="133"/>
      <c r="AG582" s="133"/>
      <c r="AH582" s="133"/>
      <c r="AI582" s="133"/>
      <c r="AJ582" s="133"/>
      <c r="AK582" s="133"/>
      <c r="AL582" s="133"/>
      <c r="AM582" s="133"/>
      <c r="AN582" s="133"/>
      <c r="AO582" s="133"/>
      <c r="AP582" s="133"/>
      <c r="AQ582" s="133"/>
      <c r="AR582" s="133"/>
      <c r="AS582" s="133"/>
      <c r="AT582" s="133"/>
      <c r="AU582" s="133"/>
      <c r="AV582" s="133"/>
      <c r="AW582" s="133"/>
      <c r="AX582" s="133"/>
      <c r="AY582" s="133"/>
      <c r="AZ582" s="133"/>
      <c r="BA582" s="133"/>
      <c r="BB582" s="133"/>
      <c r="BC582" s="133"/>
      <c r="BD582" s="133"/>
      <c r="BE582" s="133"/>
      <c r="BF582" s="133"/>
      <c r="BG582" s="133"/>
      <c r="BH582" s="133"/>
      <c r="BI582" s="133"/>
      <c r="BJ582" s="133"/>
      <c r="BK582" s="133"/>
      <c r="BL582" s="133"/>
      <c r="BM582" s="133"/>
      <c r="BN582" s="133"/>
      <c r="BO582" s="133"/>
      <c r="BP582" s="133"/>
      <c r="BQ582" s="133"/>
      <c r="BR582" s="133"/>
      <c r="BS582" s="133"/>
      <c r="BT582" s="133"/>
      <c r="BU582" s="133"/>
      <c r="BV582" s="133"/>
      <c r="BW582" s="133"/>
      <c r="BX582" s="133"/>
      <c r="BY582" s="133"/>
      <c r="BZ582" s="133"/>
      <c r="CA582" s="133"/>
      <c r="CB582" s="133"/>
      <c r="CC582" s="133"/>
      <c r="CD582" s="133"/>
      <c r="CE582" s="133"/>
      <c r="CF582" s="133"/>
      <c r="CG582" s="133"/>
      <c r="CH582" s="133"/>
      <c r="CI582" s="133"/>
      <c r="CJ582" s="133"/>
      <c r="CK582" s="133"/>
      <c r="CL582" s="133"/>
      <c r="CM582" s="133"/>
      <c r="CN582" s="133"/>
      <c r="CO582" s="133"/>
      <c r="CP582" s="133"/>
      <c r="CQ582" s="133"/>
      <c r="CR582" s="133"/>
      <c r="CS582" s="133"/>
      <c r="CT582" s="133"/>
      <c r="CU582" s="133"/>
      <c r="CV582" s="133"/>
      <c r="CW582" s="133"/>
      <c r="CX582" s="133"/>
      <c r="CY582" s="133"/>
      <c r="CZ582" s="133"/>
      <c r="DA582" s="133"/>
      <c r="DB582" s="133"/>
      <c r="DC582" s="133"/>
      <c r="DD582" s="133"/>
      <c r="DE582" s="133"/>
      <c r="DF582" s="133"/>
      <c r="DG582" s="133"/>
      <c r="DH582" s="133"/>
      <c r="DI582" s="133"/>
      <c r="DJ582" s="133"/>
      <c r="DK582" s="133"/>
      <c r="DL582" s="133"/>
      <c r="DM582" s="133"/>
      <c r="DN582" s="133"/>
      <c r="DO582" s="133"/>
      <c r="DP582" s="133"/>
      <c r="DQ582" s="133"/>
      <c r="DR582" s="133"/>
      <c r="DS582" s="133"/>
      <c r="DT582" s="133"/>
      <c r="DU582" s="133"/>
      <c r="DV582" s="133"/>
      <c r="DW582" s="133"/>
      <c r="DX582" s="133"/>
      <c r="DY582" s="133"/>
      <c r="DZ582" s="133"/>
      <c r="EA582" s="133"/>
      <c r="EB582" s="133"/>
      <c r="EC582" s="133"/>
      <c r="ED582" s="133"/>
      <c r="EE582" s="133"/>
      <c r="EF582" s="133"/>
      <c r="EG582" s="133"/>
      <c r="EH582" s="133"/>
      <c r="EI582" s="133"/>
      <c r="EJ582" s="133"/>
      <c r="EK582" s="133"/>
      <c r="EL582" s="133"/>
      <c r="EM582" s="133"/>
      <c r="EN582" s="133"/>
      <c r="EO582" s="133"/>
      <c r="EP582" s="133"/>
      <c r="EQ582" s="133"/>
      <c r="ER582" s="133"/>
      <c r="ES582" s="133"/>
      <c r="ET582" s="133"/>
      <c r="EU582" s="133"/>
      <c r="EV582" s="133"/>
      <c r="EW582" s="133"/>
      <c r="EX582" s="133"/>
      <c r="EY582" s="133"/>
      <c r="EZ582" s="133"/>
      <c r="FA582" s="133"/>
      <c r="FB582" s="133"/>
      <c r="FC582" s="133"/>
      <c r="FD582" s="133"/>
      <c r="FE582" s="133"/>
      <c r="FF582" s="133"/>
      <c r="FG582" s="133"/>
      <c r="FH582" s="133"/>
      <c r="FI582" s="133"/>
      <c r="FJ582" s="133"/>
      <c r="FK582" s="133"/>
      <c r="FL582" s="133"/>
      <c r="FM582" s="133"/>
      <c r="FN582" s="133"/>
      <c r="FO582" s="133"/>
      <c r="FP582" s="133"/>
      <c r="FQ582" s="133"/>
      <c r="FR582" s="133"/>
      <c r="FS582" s="133"/>
      <c r="FT582" s="133"/>
      <c r="FU582" s="133"/>
      <c r="FV582" s="133"/>
      <c r="FW582" s="133"/>
      <c r="FX582" s="133"/>
      <c r="FY582" s="133"/>
      <c r="FZ582" s="133"/>
      <c r="GA582" s="133"/>
      <c r="GB582" s="133"/>
      <c r="GC582" s="133"/>
      <c r="GD582" s="133"/>
      <c r="GE582" s="133"/>
      <c r="GF582" s="133"/>
      <c r="GG582" s="133"/>
      <c r="GH582" s="133"/>
      <c r="GI582" s="133"/>
      <c r="GJ582" s="133"/>
      <c r="GK582" s="133"/>
      <c r="GL582" s="133"/>
      <c r="GM582" s="133"/>
      <c r="GN582" s="133"/>
      <c r="GO582" s="133"/>
      <c r="GP582" s="133"/>
      <c r="GQ582" s="133"/>
      <c r="GR582" s="133"/>
      <c r="GS582" s="133"/>
      <c r="GT582" s="133"/>
      <c r="GU582" s="133"/>
      <c r="GV582" s="133"/>
      <c r="GW582" s="133"/>
      <c r="GX582" s="133"/>
      <c r="GY582" s="133"/>
      <c r="GZ582" s="133"/>
      <c r="HA582" s="133"/>
      <c r="HB582" s="133"/>
      <c r="HC582" s="133"/>
      <c r="HD582" s="133"/>
      <c r="HE582" s="133"/>
      <c r="HF582" s="133"/>
      <c r="HG582" s="133"/>
      <c r="HH582" s="133"/>
      <c r="HI582" s="133"/>
      <c r="HJ582" s="133"/>
      <c r="HK582" s="133"/>
      <c r="HL582" s="133"/>
      <c r="HM582" s="133"/>
      <c r="HN582" s="133"/>
      <c r="HO582" s="133"/>
      <c r="HP582" s="133"/>
      <c r="HQ582" s="133"/>
      <c r="HR582" s="133"/>
      <c r="HS582" s="133"/>
      <c r="HT582" s="133"/>
      <c r="HU582" s="133"/>
      <c r="HV582" s="133"/>
      <c r="HW582" s="133"/>
      <c r="HX582" s="133"/>
      <c r="HY582" s="133"/>
      <c r="HZ582" s="133"/>
      <c r="IA582" s="133"/>
      <c r="IB582" s="133"/>
      <c r="IC582" s="133"/>
      <c r="ID582" s="133"/>
      <c r="IE582" s="133"/>
      <c r="IF582" s="133"/>
      <c r="IG582" s="133"/>
    </row>
    <row r="583" spans="1:241" x14ac:dyDescent="0.25">
      <c r="A583" s="135" t="s">
        <v>223</v>
      </c>
      <c r="B583" s="160">
        <v>2012</v>
      </c>
      <c r="C583" s="161">
        <v>2013</v>
      </c>
      <c r="D583" s="161">
        <v>2014</v>
      </c>
      <c r="E583" s="161">
        <v>2015</v>
      </c>
      <c r="F583" s="161">
        <v>2016</v>
      </c>
      <c r="G583" s="161">
        <v>2017</v>
      </c>
      <c r="H583" s="161">
        <v>2018</v>
      </c>
      <c r="I583" s="161">
        <v>2019</v>
      </c>
      <c r="J583" s="161">
        <v>2020</v>
      </c>
      <c r="K583" s="161">
        <v>2021</v>
      </c>
      <c r="L583" s="161">
        <v>2022</v>
      </c>
      <c r="M583" s="162" t="s">
        <v>20</v>
      </c>
      <c r="N583" s="133"/>
      <c r="O583" s="133"/>
      <c r="P583" s="133"/>
      <c r="Q583" s="133"/>
      <c r="R583" s="133"/>
      <c r="S583" s="133"/>
      <c r="T583" s="133"/>
      <c r="U583" s="133"/>
      <c r="V583" s="133"/>
      <c r="W583" s="133"/>
      <c r="X583" s="133"/>
      <c r="Y583" s="133"/>
      <c r="Z583" s="133"/>
      <c r="AA583" s="133"/>
      <c r="AB583" s="133"/>
      <c r="AC583" s="133"/>
      <c r="AD583" s="133"/>
      <c r="AE583" s="133"/>
      <c r="AF583" s="133"/>
      <c r="AG583" s="133"/>
      <c r="AH583" s="133"/>
      <c r="AI583" s="133"/>
      <c r="AJ583" s="133"/>
      <c r="AK583" s="133"/>
      <c r="AL583" s="133"/>
      <c r="AM583" s="133"/>
      <c r="AN583" s="133"/>
      <c r="AO583" s="133"/>
      <c r="AP583" s="133"/>
      <c r="AQ583" s="133"/>
      <c r="AR583" s="133"/>
      <c r="AS583" s="133"/>
      <c r="AT583" s="133"/>
      <c r="AU583" s="133"/>
      <c r="AV583" s="133"/>
      <c r="AW583" s="133"/>
      <c r="AX583" s="133"/>
      <c r="AY583" s="133"/>
      <c r="AZ583" s="133"/>
      <c r="BA583" s="133"/>
      <c r="BB583" s="133"/>
      <c r="BC583" s="133"/>
      <c r="BD583" s="133"/>
      <c r="BE583" s="133"/>
      <c r="BF583" s="133"/>
      <c r="BG583" s="133"/>
      <c r="BH583" s="133"/>
      <c r="BI583" s="133"/>
      <c r="BJ583" s="133"/>
      <c r="BK583" s="133"/>
      <c r="BL583" s="133"/>
      <c r="BM583" s="133"/>
      <c r="BN583" s="133"/>
      <c r="BO583" s="133"/>
      <c r="BP583" s="133"/>
      <c r="BQ583" s="133"/>
      <c r="BR583" s="133"/>
      <c r="BS583" s="133"/>
      <c r="BT583" s="133"/>
      <c r="BU583" s="133"/>
      <c r="BV583" s="133"/>
      <c r="BW583" s="133"/>
      <c r="BX583" s="133"/>
      <c r="BY583" s="133"/>
      <c r="BZ583" s="133"/>
      <c r="CA583" s="133"/>
      <c r="CB583" s="133"/>
      <c r="CC583" s="133"/>
      <c r="CD583" s="133"/>
      <c r="CE583" s="133"/>
      <c r="CF583" s="133"/>
      <c r="CG583" s="133"/>
      <c r="CH583" s="133"/>
      <c r="CI583" s="133"/>
      <c r="CJ583" s="133"/>
      <c r="CK583" s="133"/>
      <c r="CL583" s="133"/>
      <c r="CM583" s="133"/>
      <c r="CN583" s="133"/>
      <c r="CO583" s="133"/>
      <c r="CP583" s="133"/>
      <c r="CQ583" s="133"/>
      <c r="CR583" s="133"/>
      <c r="CS583" s="133"/>
      <c r="CT583" s="133"/>
      <c r="CU583" s="133"/>
      <c r="CV583" s="133"/>
      <c r="CW583" s="133"/>
      <c r="CX583" s="133"/>
      <c r="CY583" s="133"/>
      <c r="CZ583" s="133"/>
      <c r="DA583" s="133"/>
      <c r="DB583" s="133"/>
      <c r="DC583" s="133"/>
      <c r="DD583" s="133"/>
      <c r="DE583" s="133"/>
      <c r="DF583" s="133"/>
      <c r="DG583" s="133"/>
      <c r="DH583" s="133"/>
      <c r="DI583" s="133"/>
      <c r="DJ583" s="133"/>
      <c r="DK583" s="133"/>
      <c r="DL583" s="133"/>
      <c r="DM583" s="133"/>
      <c r="DN583" s="133"/>
      <c r="DO583" s="133"/>
      <c r="DP583" s="133"/>
      <c r="DQ583" s="133"/>
      <c r="DR583" s="133"/>
      <c r="DS583" s="133"/>
      <c r="DT583" s="133"/>
      <c r="DU583" s="133"/>
      <c r="DV583" s="133"/>
      <c r="DW583" s="133"/>
      <c r="DX583" s="133"/>
      <c r="DY583" s="133"/>
      <c r="DZ583" s="133"/>
      <c r="EA583" s="133"/>
      <c r="EB583" s="133"/>
      <c r="EC583" s="133"/>
      <c r="ED583" s="133"/>
      <c r="EE583" s="133"/>
      <c r="EF583" s="133"/>
      <c r="EG583" s="133"/>
      <c r="EH583" s="133"/>
      <c r="EI583" s="133"/>
      <c r="EJ583" s="133"/>
      <c r="EK583" s="133"/>
      <c r="EL583" s="133"/>
      <c r="EM583" s="133"/>
      <c r="EN583" s="133"/>
      <c r="EO583" s="133"/>
      <c r="EP583" s="133"/>
      <c r="EQ583" s="133"/>
      <c r="ER583" s="133"/>
      <c r="ES583" s="133"/>
      <c r="ET583" s="133"/>
      <c r="EU583" s="133"/>
      <c r="EV583" s="133"/>
      <c r="EW583" s="133"/>
      <c r="EX583" s="133"/>
      <c r="EY583" s="133"/>
      <c r="EZ583" s="133"/>
      <c r="FA583" s="133"/>
      <c r="FB583" s="133"/>
      <c r="FC583" s="133"/>
      <c r="FD583" s="133"/>
      <c r="FE583" s="133"/>
      <c r="FF583" s="133"/>
      <c r="FG583" s="133"/>
      <c r="FH583" s="133"/>
      <c r="FI583" s="133"/>
      <c r="FJ583" s="133"/>
      <c r="FK583" s="133"/>
      <c r="FL583" s="133"/>
      <c r="FM583" s="133"/>
      <c r="FN583" s="133"/>
      <c r="FO583" s="133"/>
      <c r="FP583" s="133"/>
      <c r="FQ583" s="133"/>
      <c r="FR583" s="133"/>
      <c r="FS583" s="133"/>
      <c r="FT583" s="133"/>
      <c r="FU583" s="133"/>
      <c r="FV583" s="133"/>
      <c r="FW583" s="133"/>
      <c r="FX583" s="133"/>
      <c r="FY583" s="133"/>
      <c r="FZ583" s="133"/>
      <c r="GA583" s="133"/>
      <c r="GB583" s="133"/>
      <c r="GC583" s="133"/>
      <c r="GD583" s="133"/>
      <c r="GE583" s="133"/>
      <c r="GF583" s="133"/>
      <c r="GG583" s="133"/>
      <c r="GH583" s="133"/>
      <c r="GI583" s="133"/>
      <c r="GJ583" s="133"/>
      <c r="GK583" s="133"/>
      <c r="GL583" s="133"/>
      <c r="GM583" s="133"/>
      <c r="GN583" s="133"/>
      <c r="GO583" s="133"/>
      <c r="GP583" s="133"/>
      <c r="GQ583" s="133"/>
      <c r="GR583" s="133"/>
      <c r="GS583" s="133"/>
      <c r="GT583" s="133"/>
      <c r="GU583" s="133"/>
      <c r="GV583" s="133"/>
      <c r="GW583" s="133"/>
      <c r="GX583" s="133"/>
      <c r="GY583" s="133"/>
      <c r="GZ583" s="133"/>
      <c r="HA583" s="133"/>
      <c r="HB583" s="133"/>
      <c r="HC583" s="133"/>
      <c r="HD583" s="133"/>
      <c r="HE583" s="133"/>
      <c r="HF583" s="133"/>
      <c r="HG583" s="133"/>
      <c r="HH583" s="133"/>
      <c r="HI583" s="133"/>
      <c r="HJ583" s="133"/>
      <c r="HK583" s="133"/>
      <c r="HL583" s="133"/>
      <c r="HM583" s="133"/>
      <c r="HN583" s="133"/>
      <c r="HO583" s="133"/>
      <c r="HP583" s="133"/>
      <c r="HQ583" s="133"/>
      <c r="HR583" s="133"/>
      <c r="HS583" s="133"/>
      <c r="HT583" s="133"/>
      <c r="HU583" s="133"/>
      <c r="HV583" s="133"/>
      <c r="HW583" s="133"/>
      <c r="HX583" s="133"/>
      <c r="HY583" s="133"/>
      <c r="HZ583" s="133"/>
      <c r="IA583" s="133"/>
      <c r="IB583" s="133"/>
      <c r="IC583" s="133"/>
      <c r="ID583" s="133"/>
      <c r="IE583" s="133"/>
      <c r="IF583" s="133"/>
      <c r="IG583" s="133"/>
    </row>
    <row r="584" spans="1:241" x14ac:dyDescent="0.25">
      <c r="A584" s="1" t="s">
        <v>224</v>
      </c>
      <c r="B584" s="121">
        <f>'[10]Regional GDP'!B66</f>
        <v>926997.22569509293</v>
      </c>
      <c r="C584" s="121">
        <f>'[10]Regional GDP'!C66</f>
        <v>1030939.777029749</v>
      </c>
      <c r="D584" s="121">
        <f>'[10]Regional GDP'!D66</f>
        <v>1135466.3997578914</v>
      </c>
      <c r="E584" s="121">
        <f>'[10]Regional GDP'!E66</f>
        <v>1200949.7663658645</v>
      </c>
      <c r="F584" s="121">
        <v>1347533.60842002</v>
      </c>
      <c r="G584" s="121">
        <v>1437987.4316346133</v>
      </c>
      <c r="H584" s="121">
        <v>1489003.9229201814</v>
      </c>
      <c r="I584" s="121">
        <v>1614036.2526832588</v>
      </c>
      <c r="J584" s="121">
        <v>1722178.1181992837</v>
      </c>
      <c r="K584" s="121">
        <v>1765825.8455984795</v>
      </c>
      <c r="L584" s="121">
        <v>1724218.8865422625</v>
      </c>
      <c r="M584" s="121">
        <f>[16]RGDP!$I$5*1000000/[16]Population!$I$3</f>
        <v>1901443.7539803823</v>
      </c>
      <c r="N584" s="133"/>
      <c r="O584" s="133"/>
      <c r="P584" s="133"/>
      <c r="Q584" s="133"/>
      <c r="R584" s="133"/>
      <c r="S584" s="133"/>
      <c r="T584" s="133"/>
      <c r="U584" s="133"/>
      <c r="V584" s="133"/>
      <c r="W584" s="133"/>
      <c r="X584" s="133"/>
      <c r="Y584" s="133"/>
      <c r="Z584" s="133"/>
      <c r="AA584" s="133"/>
      <c r="AB584" s="133"/>
      <c r="AC584" s="133"/>
      <c r="AD584" s="133"/>
      <c r="AE584" s="133"/>
      <c r="AF584" s="133"/>
      <c r="AG584" s="133"/>
      <c r="AH584" s="133"/>
      <c r="AI584" s="133"/>
      <c r="AJ584" s="133"/>
      <c r="AK584" s="133"/>
      <c r="AL584" s="133"/>
      <c r="AM584" s="133"/>
      <c r="AN584" s="133"/>
      <c r="AO584" s="133"/>
      <c r="AP584" s="133"/>
      <c r="AQ584" s="133"/>
      <c r="AR584" s="133"/>
      <c r="AS584" s="133"/>
      <c r="AT584" s="133"/>
      <c r="AU584" s="133"/>
      <c r="AV584" s="133"/>
      <c r="AW584" s="133"/>
      <c r="AX584" s="133"/>
      <c r="AY584" s="133"/>
      <c r="AZ584" s="133"/>
      <c r="BA584" s="133"/>
      <c r="BB584" s="133"/>
      <c r="BC584" s="133"/>
      <c r="BD584" s="133"/>
      <c r="BE584" s="133"/>
      <c r="BF584" s="133"/>
      <c r="BG584" s="133"/>
      <c r="BH584" s="133"/>
      <c r="BI584" s="133"/>
      <c r="BJ584" s="133"/>
      <c r="BK584" s="133"/>
      <c r="BL584" s="133"/>
      <c r="BM584" s="133"/>
      <c r="BN584" s="133"/>
      <c r="BO584" s="133"/>
      <c r="BP584" s="133"/>
      <c r="BQ584" s="133"/>
      <c r="BR584" s="133"/>
      <c r="BS584" s="133"/>
      <c r="BT584" s="133"/>
      <c r="BU584" s="133"/>
      <c r="BV584" s="133"/>
      <c r="BW584" s="133"/>
      <c r="BX584" s="133"/>
      <c r="BY584" s="133"/>
      <c r="BZ584" s="133"/>
      <c r="CA584" s="133"/>
      <c r="CB584" s="133"/>
      <c r="CC584" s="133"/>
      <c r="CD584" s="133"/>
      <c r="CE584" s="133"/>
      <c r="CF584" s="133"/>
      <c r="CG584" s="133"/>
      <c r="CH584" s="133"/>
      <c r="CI584" s="133"/>
      <c r="CJ584" s="133"/>
      <c r="CK584" s="133"/>
      <c r="CL584" s="133"/>
      <c r="CM584" s="133"/>
      <c r="CN584" s="133"/>
      <c r="CO584" s="133"/>
      <c r="CP584" s="133"/>
      <c r="CQ584" s="133"/>
      <c r="CR584" s="133"/>
      <c r="CS584" s="133"/>
      <c r="CT584" s="133"/>
      <c r="CU584" s="133"/>
      <c r="CV584" s="133"/>
      <c r="CW584" s="133"/>
      <c r="CX584" s="133"/>
      <c r="CY584" s="133"/>
      <c r="CZ584" s="133"/>
      <c r="DA584" s="133"/>
      <c r="DB584" s="133"/>
      <c r="DC584" s="133"/>
      <c r="DD584" s="133"/>
      <c r="DE584" s="133"/>
      <c r="DF584" s="133"/>
      <c r="DG584" s="133"/>
      <c r="DH584" s="133"/>
      <c r="DI584" s="133"/>
      <c r="DJ584" s="133"/>
      <c r="DK584" s="133"/>
      <c r="DL584" s="133"/>
      <c r="DM584" s="133"/>
      <c r="DN584" s="133"/>
      <c r="DO584" s="133"/>
      <c r="DP584" s="133"/>
      <c r="DQ584" s="133"/>
      <c r="DR584" s="133"/>
      <c r="DS584" s="133"/>
      <c r="DT584" s="133"/>
      <c r="DU584" s="133"/>
      <c r="DV584" s="133"/>
      <c r="DW584" s="133"/>
      <c r="DX584" s="133"/>
      <c r="DY584" s="133"/>
      <c r="DZ584" s="133"/>
      <c r="EA584" s="133"/>
      <c r="EB584" s="133"/>
      <c r="EC584" s="133"/>
      <c r="ED584" s="133"/>
      <c r="EE584" s="133"/>
      <c r="EF584" s="133"/>
      <c r="EG584" s="133"/>
      <c r="EH584" s="133"/>
      <c r="EI584" s="133"/>
      <c r="EJ584" s="133"/>
      <c r="EK584" s="133"/>
      <c r="EL584" s="133"/>
      <c r="EM584" s="133"/>
      <c r="EN584" s="133"/>
      <c r="EO584" s="133"/>
      <c r="EP584" s="133"/>
      <c r="EQ584" s="133"/>
      <c r="ER584" s="133"/>
      <c r="ES584" s="133"/>
      <c r="ET584" s="133"/>
      <c r="EU584" s="133"/>
      <c r="EV584" s="133"/>
      <c r="EW584" s="133"/>
      <c r="EX584" s="133"/>
      <c r="EY584" s="133"/>
      <c r="EZ584" s="133"/>
      <c r="FA584" s="133"/>
      <c r="FB584" s="133"/>
      <c r="FC584" s="133"/>
      <c r="FD584" s="133"/>
      <c r="FE584" s="133"/>
      <c r="FF584" s="133"/>
      <c r="FG584" s="133"/>
      <c r="FH584" s="133"/>
      <c r="FI584" s="133"/>
      <c r="FJ584" s="133"/>
      <c r="FK584" s="133"/>
      <c r="FL584" s="133"/>
      <c r="FM584" s="133"/>
      <c r="FN584" s="133"/>
      <c r="FO584" s="133"/>
      <c r="FP584" s="133"/>
      <c r="FQ584" s="133"/>
      <c r="FR584" s="133"/>
      <c r="FS584" s="133"/>
      <c r="FT584" s="133"/>
      <c r="FU584" s="133"/>
      <c r="FV584" s="133"/>
      <c r="FW584" s="133"/>
      <c r="FX584" s="133"/>
      <c r="FY584" s="133"/>
      <c r="FZ584" s="133"/>
      <c r="GA584" s="133"/>
      <c r="GB584" s="133"/>
      <c r="GC584" s="133"/>
      <c r="GD584" s="133"/>
      <c r="GE584" s="133"/>
      <c r="GF584" s="133"/>
      <c r="GG584" s="133"/>
      <c r="GH584" s="133"/>
      <c r="GI584" s="133"/>
      <c r="GJ584" s="133"/>
      <c r="GK584" s="133"/>
      <c r="GL584" s="133"/>
      <c r="GM584" s="133"/>
      <c r="GN584" s="133"/>
      <c r="GO584" s="133"/>
      <c r="GP584" s="133"/>
      <c r="GQ584" s="133"/>
      <c r="GR584" s="133"/>
      <c r="GS584" s="133"/>
      <c r="GT584" s="133"/>
      <c r="GU584" s="133"/>
      <c r="GV584" s="133"/>
      <c r="GW584" s="133"/>
      <c r="GX584" s="133"/>
      <c r="GY584" s="133"/>
      <c r="GZ584" s="133"/>
      <c r="HA584" s="133"/>
      <c r="HB584" s="133"/>
      <c r="HC584" s="133"/>
      <c r="HD584" s="133"/>
      <c r="HE584" s="133"/>
      <c r="HF584" s="133"/>
      <c r="HG584" s="133"/>
      <c r="HH584" s="133"/>
      <c r="HI584" s="133"/>
      <c r="HJ584" s="133"/>
      <c r="HK584" s="133"/>
      <c r="HL584" s="133"/>
      <c r="HM584" s="133"/>
      <c r="HN584" s="133"/>
      <c r="HO584" s="133"/>
      <c r="HP584" s="133"/>
      <c r="HQ584" s="133"/>
      <c r="HR584" s="133"/>
      <c r="HS584" s="133"/>
      <c r="HT584" s="133"/>
      <c r="HU584" s="133"/>
      <c r="HV584" s="133"/>
      <c r="HW584" s="133"/>
      <c r="HX584" s="133"/>
      <c r="HY584" s="133"/>
      <c r="HZ584" s="133"/>
      <c r="IA584" s="133"/>
      <c r="IB584" s="133"/>
      <c r="IC584" s="133"/>
      <c r="ID584" s="133"/>
      <c r="IE584" s="133"/>
      <c r="IF584" s="133"/>
      <c r="IG584" s="133"/>
    </row>
    <row r="585" spans="1:241" x14ac:dyDescent="0.25">
      <c r="A585" s="1" t="s">
        <v>225</v>
      </c>
      <c r="B585" s="121">
        <f>'[10]Regional GDP'!B67</f>
        <v>1753617.2476557686</v>
      </c>
      <c r="C585" s="121">
        <f>'[10]Regional GDP'!C67</f>
        <v>1985896.6105203074</v>
      </c>
      <c r="D585" s="121">
        <f>'[10]Regional GDP'!D67</f>
        <v>2187484.831616783</v>
      </c>
      <c r="E585" s="121">
        <f>'[10]Regional GDP'!E67</f>
        <v>2404491.0194143155</v>
      </c>
      <c r="F585" s="121">
        <v>2686225.5511746458</v>
      </c>
      <c r="G585" s="121">
        <v>2859093.5614319295</v>
      </c>
      <c r="H585" s="121">
        <v>2875633.1861519045</v>
      </c>
      <c r="I585" s="121">
        <v>3076526.4163919976</v>
      </c>
      <c r="J585" s="121">
        <v>3230332.4296769486</v>
      </c>
      <c r="K585" s="121">
        <v>3403477.6816158313</v>
      </c>
      <c r="L585" s="121">
        <v>3406833.4760294529</v>
      </c>
      <c r="M585" s="121">
        <f>[16]RGDP!$I$6*1000000/[16]Population!$I$4</f>
        <v>3666850.0126139093</v>
      </c>
    </row>
    <row r="586" spans="1:241" x14ac:dyDescent="0.25">
      <c r="A586" s="1" t="s">
        <v>226</v>
      </c>
      <c r="B586" s="121">
        <f>'[10]Regional GDP'!B68</f>
        <v>1724946.6711607047</v>
      </c>
      <c r="C586" s="121">
        <f>'[10]Regional GDP'!C68</f>
        <v>1978025.4644705332</v>
      </c>
      <c r="D586" s="121">
        <f>'[10]Regional GDP'!D68</f>
        <v>2195638.1092890631</v>
      </c>
      <c r="E586" s="121">
        <f>'[10]Regional GDP'!E68</f>
        <v>2455621.6899303407</v>
      </c>
      <c r="F586" s="121">
        <v>2698623.0619459497</v>
      </c>
      <c r="G586" s="121">
        <v>2885867.5284846853</v>
      </c>
      <c r="H586" s="121">
        <v>2958677.4023611192</v>
      </c>
      <c r="I586" s="121">
        <v>3162037.7489862642</v>
      </c>
      <c r="J586" s="121">
        <v>3321892.6186336819</v>
      </c>
      <c r="K586" s="121">
        <v>3476926.0321852211</v>
      </c>
      <c r="L586" s="121">
        <v>4087527.1128104087</v>
      </c>
      <c r="M586" s="121">
        <f>[16]RGDP!$I$7*1000000/[16]Population!$I$5</f>
        <v>4344161.1958923396</v>
      </c>
    </row>
    <row r="587" spans="1:241" x14ac:dyDescent="0.25">
      <c r="A587" s="1" t="s">
        <v>227</v>
      </c>
      <c r="B587" s="121">
        <f>'[10]Regional GDP'!B69</f>
        <v>1430438.7397148416</v>
      </c>
      <c r="C587" s="121">
        <f>'[10]Regional GDP'!C69</f>
        <v>1631117.8048303106</v>
      </c>
      <c r="D587" s="121">
        <f>'[10]Regional GDP'!D69</f>
        <v>1803302.1121190956</v>
      </c>
      <c r="E587" s="121">
        <f>'[10]Regional GDP'!E69</f>
        <v>2014637.8865851464</v>
      </c>
      <c r="F587" s="121">
        <v>2266383.8872129987</v>
      </c>
      <c r="G587" s="121">
        <v>2432803.9398458553</v>
      </c>
      <c r="H587" s="121">
        <v>2467752.3513001199</v>
      </c>
      <c r="I587" s="121">
        <v>2633636.9815319111</v>
      </c>
      <c r="J587" s="121">
        <v>2783907.526990246</v>
      </c>
      <c r="K587" s="121">
        <v>2887818.6694374257</v>
      </c>
      <c r="L587" s="121">
        <v>3038055.8052443424</v>
      </c>
      <c r="M587" s="121">
        <f>[16]RGDP!$I$8*1000000/[16]Population!$I$6</f>
        <v>3255137.5993874026</v>
      </c>
    </row>
    <row r="588" spans="1:241" x14ac:dyDescent="0.25">
      <c r="A588" s="1" t="s">
        <v>228</v>
      </c>
      <c r="B588" s="121">
        <f>'[10]Regional GDP'!B70</f>
        <v>1372260.9058383391</v>
      </c>
      <c r="C588" s="121">
        <f>'[10]Regional GDP'!C70</f>
        <v>1550021.0759383906</v>
      </c>
      <c r="D588" s="121">
        <f>'[10]Regional GDP'!D70</f>
        <v>1712321.7077910556</v>
      </c>
      <c r="E588" s="121">
        <f>'[10]Regional GDP'!E70</f>
        <v>1924740.6793651094</v>
      </c>
      <c r="F588" s="121">
        <v>2109028.3019709303</v>
      </c>
      <c r="G588" s="121">
        <v>2252153.8136206754</v>
      </c>
      <c r="H588" s="121">
        <v>2285764.3691377784</v>
      </c>
      <c r="I588" s="121">
        <v>2426566.9916831469</v>
      </c>
      <c r="J588" s="121">
        <v>2568375.2904145084</v>
      </c>
      <c r="K588" s="121">
        <v>2673392.3529467965</v>
      </c>
      <c r="L588" s="121">
        <v>2557006.9857010995</v>
      </c>
      <c r="M588" s="121">
        <f>[16]RGDP!$I$9*1000000/[16]Population!$I$7</f>
        <v>2738990.4344208301</v>
      </c>
    </row>
    <row r="589" spans="1:241" x14ac:dyDescent="0.25">
      <c r="A589" s="1" t="s">
        <v>229</v>
      </c>
      <c r="B589" s="121">
        <f>'[10]Regional GDP'!B71</f>
        <v>1048256.9544587464</v>
      </c>
      <c r="C589" s="121">
        <f>'[10]Regional GDP'!C71</f>
        <v>1175849.1193543042</v>
      </c>
      <c r="D589" s="121">
        <f>'[10]Regional GDP'!D71</f>
        <v>1298653.260881067</v>
      </c>
      <c r="E589" s="121">
        <f>'[10]Regional GDP'!E71</f>
        <v>1448737.3446888062</v>
      </c>
      <c r="F589" s="121">
        <v>1615487.1682764285</v>
      </c>
      <c r="G589" s="121">
        <v>1872671.2699633434</v>
      </c>
      <c r="H589" s="121">
        <v>1901667.9023291417</v>
      </c>
      <c r="I589" s="121">
        <v>2025956.4587982979</v>
      </c>
      <c r="J589" s="121">
        <v>2203692.2212503995</v>
      </c>
      <c r="K589" s="121">
        <v>2312339.0674117561</v>
      </c>
      <c r="L589" s="121">
        <v>1699401.5851757654</v>
      </c>
      <c r="M589" s="121">
        <f>[16]RGDP!$I$10*1000000/[16]Population!$I$8</f>
        <v>1831545.1629701615</v>
      </c>
    </row>
    <row r="590" spans="1:241" x14ac:dyDescent="0.25">
      <c r="A590" s="1" t="s">
        <v>230</v>
      </c>
      <c r="B590" s="121">
        <f>'[10]Regional GDP'!B72</f>
        <v>2417680.8783682538</v>
      </c>
      <c r="C590" s="121">
        <f>'[10]Regional GDP'!C72</f>
        <v>2806636.9013594915</v>
      </c>
      <c r="D590" s="121">
        <f>'[10]Regional GDP'!D72</f>
        <v>3073602.4589630314</v>
      </c>
      <c r="E590" s="121">
        <f>'[10]Regional GDP'!E72</f>
        <v>3414525.3261442026</v>
      </c>
      <c r="F590" s="121">
        <v>3771148.813976645</v>
      </c>
      <c r="G590" s="121">
        <v>4095143.9647641005</v>
      </c>
      <c r="H590" s="121">
        <v>4204455.3088290412</v>
      </c>
      <c r="I590" s="121">
        <v>4357457.3790843394</v>
      </c>
      <c r="J590" s="121">
        <v>4579905.2789231315</v>
      </c>
      <c r="K590" s="121">
        <v>4808471.9542716099</v>
      </c>
      <c r="L590" s="121">
        <v>5409921.4117863439</v>
      </c>
      <c r="M590" s="121">
        <f>[16]RGDP!$I$11*1000000/[16]Population!$I$9</f>
        <v>5743366.6710953647</v>
      </c>
    </row>
    <row r="591" spans="1:241" x14ac:dyDescent="0.25">
      <c r="A591" s="1" t="s">
        <v>231</v>
      </c>
      <c r="B591" s="152">
        <f>'[10]Regional GDP'!B73</f>
        <v>1360424.1833111895</v>
      </c>
      <c r="C591" s="152">
        <f>'[10]Regional GDP'!C73</f>
        <v>1527435.3953628396</v>
      </c>
      <c r="D591" s="152">
        <f>'[10]Regional GDP'!D73</f>
        <v>1700913.227465586</v>
      </c>
      <c r="E591" s="152">
        <f>'[10]Regional GDP'!E73</f>
        <v>1901477.6578490776</v>
      </c>
      <c r="F591" s="152">
        <v>2251997.7780086463</v>
      </c>
      <c r="G591" s="152">
        <v>2440715.1369462572</v>
      </c>
      <c r="H591" s="152">
        <v>2465012.6105115176</v>
      </c>
      <c r="I591" s="152">
        <v>2653200.4289610111</v>
      </c>
      <c r="J591" s="152">
        <v>2824572.3501226739</v>
      </c>
      <c r="K591" s="152">
        <v>2979633.8546953378</v>
      </c>
      <c r="L591" s="152">
        <f>L530*1000000/[16]Population!$H$10</f>
        <v>2843874.4291606806</v>
      </c>
      <c r="M591" s="152">
        <f>M530*1000000/[16]Population!$I$10</f>
        <v>2941118.0114076338</v>
      </c>
    </row>
    <row r="592" spans="1:241" x14ac:dyDescent="0.25">
      <c r="A592" s="1" t="s">
        <v>232</v>
      </c>
      <c r="B592" s="152">
        <f>'[10]Regional GDP'!B74</f>
        <v>1297252.3623660761</v>
      </c>
      <c r="C592" s="152">
        <f>'[10]Regional GDP'!C74</f>
        <v>1420215.3393106961</v>
      </c>
      <c r="D592" s="152">
        <f>'[10]Regional GDP'!D74</f>
        <v>1583084.0837102148</v>
      </c>
      <c r="E592" s="152">
        <f>'[10]Regional GDP'!E74</f>
        <v>1823420.6328871362</v>
      </c>
      <c r="F592" s="152">
        <v>2133511.7125130319</v>
      </c>
      <c r="G592" s="152">
        <f>G531*1000000/[16]Population!$C$11</f>
        <v>2311197.446132361</v>
      </c>
      <c r="H592" s="152">
        <f>H531*1000000/[16]Population!$D$11</f>
        <v>2391105.5016165869</v>
      </c>
      <c r="I592" s="152">
        <f>I531*1000000/[16]Population!$E$11</f>
        <v>2522946.0156062096</v>
      </c>
      <c r="J592" s="152">
        <f>J531*1000000/[16]Population!$F$11</f>
        <v>2667590.9831434642</v>
      </c>
      <c r="K592" s="152">
        <f>K531*1000000/[16]Population!$G$11</f>
        <v>2811165.3285267288</v>
      </c>
      <c r="L592" s="152">
        <f>L531*1000000/[16]Population!$H$11</f>
        <v>2875807.7803615876</v>
      </c>
      <c r="M592" s="152">
        <f>M531*1000000/[16]Population!$I$11</f>
        <v>3038544.0809331634</v>
      </c>
    </row>
    <row r="593" spans="1:37" x14ac:dyDescent="0.25">
      <c r="A593" s="1" t="s">
        <v>233</v>
      </c>
      <c r="B593" s="121">
        <f>'[10]Regional GDP'!B75</f>
        <v>1725240.7550932134</v>
      </c>
      <c r="C593" s="121">
        <f>'[10]Regional GDP'!C75</f>
        <v>1971479.5089266037</v>
      </c>
      <c r="D593" s="121">
        <f>'[10]Regional GDP'!D75</f>
        <v>2184531.5533194803</v>
      </c>
      <c r="E593" s="121">
        <f>'[10]Regional GDP'!E75</f>
        <v>2496529.8800344621</v>
      </c>
      <c r="F593" s="121">
        <v>2801600.2417860352</v>
      </c>
      <c r="G593" s="121">
        <v>2923267.7967299148</v>
      </c>
      <c r="H593" s="121">
        <v>2975127.4372628513</v>
      </c>
      <c r="I593" s="121">
        <v>3163092.9379462022</v>
      </c>
      <c r="J593" s="121">
        <v>3325216.2952919472</v>
      </c>
      <c r="K593" s="121">
        <v>3482660.1880470957</v>
      </c>
      <c r="L593" s="121">
        <v>3469793.6761205881</v>
      </c>
      <c r="M593" s="121">
        <f>[16]RGDP!$I$14*1000000/[16]Population!$I$12</f>
        <v>3677375.4242501487</v>
      </c>
    </row>
    <row r="594" spans="1:37" x14ac:dyDescent="0.25">
      <c r="A594" s="1" t="s">
        <v>234</v>
      </c>
      <c r="B594" s="121">
        <f>'[10]Regional GDP'!B76</f>
        <v>3475103.1163321869</v>
      </c>
      <c r="C594" s="121">
        <f>'[10]Regional GDP'!C76</f>
        <v>2950857.5099404976</v>
      </c>
      <c r="D594" s="121">
        <f>'[10]Regional GDP'!D76</f>
        <v>3089053.7431976008</v>
      </c>
      <c r="E594" s="121">
        <f>'[10]Regional GDP'!E76</f>
        <v>3527492.5699737906</v>
      </c>
      <c r="F594" s="121">
        <v>3546649.2315869154</v>
      </c>
      <c r="G594" s="121">
        <v>3681590.8090201858</v>
      </c>
      <c r="H594" s="121">
        <v>3631733.9167038826</v>
      </c>
      <c r="I594" s="121">
        <v>3721046.2711155331</v>
      </c>
      <c r="J594" s="121">
        <v>3943435.1669112728</v>
      </c>
      <c r="K594" s="121">
        <v>4168570.3916193806</v>
      </c>
      <c r="L594" s="121">
        <v>4507732.3684563888</v>
      </c>
      <c r="M594" s="121">
        <f>[16]RGDP!$I$15*1000000/[16]Population!$I$13</f>
        <v>4816305.8875898272</v>
      </c>
    </row>
    <row r="595" spans="1:37" x14ac:dyDescent="0.25">
      <c r="A595" s="1" t="s">
        <v>235</v>
      </c>
      <c r="B595" s="121">
        <f>'[10]Regional GDP'!B77</f>
        <v>2672233.5905073769</v>
      </c>
      <c r="C595" s="121">
        <f>'[10]Regional GDP'!C77</f>
        <v>3074318.4420815082</v>
      </c>
      <c r="D595" s="121">
        <f>'[10]Regional GDP'!D77</f>
        <v>3374084.2673424794</v>
      </c>
      <c r="E595" s="121">
        <f>'[10]Regional GDP'!E77</f>
        <v>2819459.1020042249</v>
      </c>
      <c r="F595" s="121">
        <v>3135210.9065941703</v>
      </c>
      <c r="G595" s="121">
        <v>3321428.8526718053</v>
      </c>
      <c r="H595" s="121">
        <v>3386221.6430028081</v>
      </c>
      <c r="I595" s="121">
        <v>3534157.4145846399</v>
      </c>
      <c r="J595" s="121">
        <v>3708563.593460558</v>
      </c>
      <c r="K595" s="121">
        <v>3861541.8401881303</v>
      </c>
      <c r="L595" s="121">
        <v>4068545.1727012359</v>
      </c>
      <c r="M595" s="121">
        <f>[16]RGDP!$I$16*1000000/[16]Population!$I$14</f>
        <v>4361050.222174285</v>
      </c>
    </row>
    <row r="596" spans="1:37" x14ac:dyDescent="0.25">
      <c r="A596" s="1" t="s">
        <v>236</v>
      </c>
      <c r="B596" s="121">
        <f>'[10]Regional GDP'!B78</f>
        <v>872359.19223745796</v>
      </c>
      <c r="C596" s="121">
        <f>'[10]Regional GDP'!C78</f>
        <v>954181.18688201462</v>
      </c>
      <c r="D596" s="121">
        <f>'[10]Regional GDP'!D78</f>
        <v>1056822.8517783931</v>
      </c>
      <c r="E596" s="121">
        <f>'[10]Regional GDP'!E78</f>
        <v>1143286.3520154913</v>
      </c>
      <c r="F596" s="121">
        <v>1313076.6545799365</v>
      </c>
      <c r="G596" s="121">
        <v>1415221.0992777522</v>
      </c>
      <c r="H596" s="121">
        <v>1437066.4348208462</v>
      </c>
      <c r="I596" s="121">
        <v>1517976.1146449638</v>
      </c>
      <c r="J596" s="121">
        <v>1588604.6590625274</v>
      </c>
      <c r="K596" s="121">
        <v>1664094.6355122749</v>
      </c>
      <c r="L596" s="121">
        <v>1594341.0231193458</v>
      </c>
      <c r="M596" s="121">
        <f>[16]RGDP!$I$17*1000000/[16]Population!$I$15</f>
        <v>1710562.3660253608</v>
      </c>
    </row>
    <row r="597" spans="1:37" x14ac:dyDescent="0.25">
      <c r="A597" s="1" t="s">
        <v>237</v>
      </c>
      <c r="B597" s="121">
        <f>'[10]Regional GDP'!B79</f>
        <v>1074280.361437141</v>
      </c>
      <c r="C597" s="121">
        <f>'[10]Regional GDP'!C79</f>
        <v>1203116.4826834023</v>
      </c>
      <c r="D597" s="121">
        <f>'[10]Regional GDP'!D79</f>
        <v>1311857.9297959497</v>
      </c>
      <c r="E597" s="121">
        <f>'[10]Regional GDP'!E79</f>
        <v>1395120.4877870509</v>
      </c>
      <c r="F597" s="121">
        <v>1543074.9385275305</v>
      </c>
      <c r="G597" s="121">
        <v>1586936.9844600407</v>
      </c>
      <c r="H597" s="121">
        <v>1574439.7235745217</v>
      </c>
      <c r="I597" s="121">
        <v>1674304.4618622544</v>
      </c>
      <c r="J597" s="121">
        <v>1739496.4888786431</v>
      </c>
      <c r="K597" s="121">
        <v>1807173.1646580948</v>
      </c>
      <c r="L597" s="121">
        <v>1859034.8080914046</v>
      </c>
      <c r="M597" s="121">
        <f>[16]RGDP!$I$18*1000000/[16]Population!$I$16</f>
        <v>1991241.4653218463</v>
      </c>
    </row>
    <row r="598" spans="1:37" x14ac:dyDescent="0.25">
      <c r="A598" s="1" t="s">
        <v>238</v>
      </c>
      <c r="B598" s="121">
        <f>'[10]Regional GDP'!B80</f>
        <v>2121591.52878629</v>
      </c>
      <c r="C598" s="121">
        <f>'[10]Regional GDP'!C80</f>
        <v>2404703.2700516311</v>
      </c>
      <c r="D598" s="121">
        <f>'[10]Regional GDP'!D80</f>
        <v>1804361.3481606469</v>
      </c>
      <c r="E598" s="121">
        <f>'[10]Regional GDP'!E80</f>
        <v>1984528.8998070117</v>
      </c>
      <c r="F598" s="121">
        <v>2235234.0251798402</v>
      </c>
      <c r="G598" s="121">
        <v>2191337.7314076005</v>
      </c>
      <c r="H598" s="121">
        <v>2213258.7447443865</v>
      </c>
      <c r="I598" s="121">
        <v>2349449.639184535</v>
      </c>
      <c r="J598" s="121">
        <v>2452767.9616342145</v>
      </c>
      <c r="K598" s="121">
        <v>2561700.8311263761</v>
      </c>
      <c r="L598" s="121">
        <v>2336819.3188498877</v>
      </c>
      <c r="M598" s="121">
        <f>[16]RGDP!$I$19*1000000/[16]Population!$I$17</f>
        <v>2518313.7959775492</v>
      </c>
    </row>
    <row r="599" spans="1:37" x14ac:dyDescent="0.25">
      <c r="A599" s="1" t="s">
        <v>239</v>
      </c>
      <c r="B599" s="121">
        <f>'[10]Regional GDP'!B81</f>
        <v>848219.23186448286</v>
      </c>
      <c r="C599" s="121">
        <f>'[10]Regional GDP'!C81</f>
        <v>958239.66398250475</v>
      </c>
      <c r="D599" s="121">
        <f>'[10]Regional GDP'!D81</f>
        <v>1044116.9083719476</v>
      </c>
      <c r="E599" s="121">
        <f>'[10]Regional GDP'!E81</f>
        <v>1160106.5755966727</v>
      </c>
      <c r="F599" s="121">
        <v>1286600.2067967865</v>
      </c>
      <c r="G599" s="121">
        <v>1315090.2281146685</v>
      </c>
      <c r="H599" s="121">
        <v>1328383.3156336804</v>
      </c>
      <c r="I599" s="121">
        <v>1392302.5335785761</v>
      </c>
      <c r="J599" s="121">
        <v>1448134.1097994316</v>
      </c>
      <c r="K599" s="121">
        <v>1506470.0180828199</v>
      </c>
      <c r="L599" s="121">
        <v>1919899.694423866</v>
      </c>
      <c r="M599" s="121">
        <f>[16]RGDP!$I$20*1000000/[16]Population!$I$18</f>
        <v>2069281.0707161473</v>
      </c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  <c r="AA599" s="74"/>
      <c r="AB599" s="74"/>
      <c r="AC599" s="74"/>
      <c r="AD599" s="74"/>
      <c r="AE599" s="74"/>
      <c r="AF599" s="74"/>
      <c r="AG599" s="74"/>
      <c r="AH599" s="74"/>
      <c r="AI599" s="74"/>
      <c r="AJ599" s="74"/>
      <c r="AK599" s="74"/>
    </row>
    <row r="600" spans="1:37" x14ac:dyDescent="0.25">
      <c r="A600" s="1" t="s">
        <v>240</v>
      </c>
      <c r="B600" s="121">
        <f>'[10]Regional GDP'!B82</f>
        <v>1285303.0125140075</v>
      </c>
      <c r="C600" s="121">
        <f>'[10]Regional GDP'!C82</f>
        <v>1237073.6276088592</v>
      </c>
      <c r="D600" s="121">
        <f>'[10]Regional GDP'!D82</f>
        <v>1340256.5873633961</v>
      </c>
      <c r="E600" s="121">
        <f>'[10]Regional GDP'!E82</f>
        <v>1482287.4437299231</v>
      </c>
      <c r="F600" s="121">
        <v>3215777.9748371937</v>
      </c>
      <c r="G600" s="121">
        <v>2395641.6754151494</v>
      </c>
      <c r="H600" s="121">
        <v>2379181.9805017132</v>
      </c>
      <c r="I600" s="121">
        <v>2531127.8592280801</v>
      </c>
      <c r="J600" s="121">
        <v>2606701.2809035005</v>
      </c>
      <c r="K600" s="121">
        <v>2656842.2477662219</v>
      </c>
      <c r="L600" s="121">
        <v>2672169.0507115722</v>
      </c>
      <c r="M600" s="121">
        <f>[16]RGDP!$I$21*1000000/[16]Population!$I$19</f>
        <v>2880357.4306604583</v>
      </c>
    </row>
    <row r="601" spans="1:37" x14ac:dyDescent="0.25">
      <c r="A601" s="1" t="s">
        <v>241</v>
      </c>
      <c r="B601" s="121">
        <f>'[10]Regional GDP'!B83</f>
        <v>998110.53633812768</v>
      </c>
      <c r="C601" s="121">
        <f>'[10]Regional GDP'!C83</f>
        <v>723385.75415734772</v>
      </c>
      <c r="D601" s="121">
        <f>'[10]Regional GDP'!D83</f>
        <v>778309.15996179718</v>
      </c>
      <c r="E601" s="121">
        <f>'[10]Regional GDP'!E83</f>
        <v>884766.70641503832</v>
      </c>
      <c r="F601" s="121">
        <v>1012459.7316970881</v>
      </c>
      <c r="G601" s="121">
        <v>1036374.9970261493</v>
      </c>
      <c r="H601" s="121">
        <v>1030574.4392746143</v>
      </c>
      <c r="I601" s="121">
        <v>1100448.634001591</v>
      </c>
      <c r="J601" s="121">
        <v>1143970.9396054635</v>
      </c>
      <c r="K601" s="121">
        <v>1189596.0034506081</v>
      </c>
      <c r="L601" s="121">
        <v>1460688.0182202477</v>
      </c>
      <c r="M601" s="121">
        <f>[16]RGDP!$I$22*1000000/[16]Population!$I$20</f>
        <v>1559881.5850741386</v>
      </c>
    </row>
    <row r="602" spans="1:37" x14ac:dyDescent="0.25">
      <c r="A602" s="1" t="s">
        <v>242</v>
      </c>
      <c r="B602" s="121">
        <f>'[10]Regional GDP'!B84</f>
        <v>1915477.3935118446</v>
      </c>
      <c r="C602" s="121">
        <f>'[10]Regional GDP'!C84</f>
        <v>1580990.6575531196</v>
      </c>
      <c r="D602" s="121">
        <f>'[10]Regional GDP'!D84</f>
        <v>1697917.2466232413</v>
      </c>
      <c r="E602" s="121">
        <f>'[10]Regional GDP'!E84</f>
        <v>1879866.4533709264</v>
      </c>
      <c r="F602" s="121">
        <v>2397231.1975510879</v>
      </c>
      <c r="G602" s="121">
        <v>2508144.3553208699</v>
      </c>
      <c r="H602" s="121">
        <v>2527355.2878387929</v>
      </c>
      <c r="I602" s="121">
        <v>2622034.1053421539</v>
      </c>
      <c r="J602" s="121">
        <v>2726254.5109032444</v>
      </c>
      <c r="K602" s="121">
        <v>2802152.7895096061</v>
      </c>
      <c r="L602" s="121">
        <v>3312293.5691197985</v>
      </c>
      <c r="M602" s="121">
        <f>[16]RGDP!$I$23*1000000/[16]Population!$I$21</f>
        <v>3555001.7184943054</v>
      </c>
    </row>
    <row r="603" spans="1:37" x14ac:dyDescent="0.25">
      <c r="A603" s="123" t="s">
        <v>243</v>
      </c>
      <c r="B603" s="121">
        <f>'[10]Regional GDP'!B85</f>
        <v>1318497.7501433394</v>
      </c>
      <c r="C603" s="121">
        <f>'[10]Regional GDP'!C85</f>
        <v>1481953.4787901707</v>
      </c>
      <c r="D603" s="121">
        <f>'[10]Regional GDP'!D85</f>
        <v>1607478.8324321497</v>
      </c>
      <c r="E603" s="121">
        <f>'[10]Regional GDP'!E85</f>
        <v>1765389.3335812206</v>
      </c>
      <c r="F603" s="121">
        <v>1948604.8861927895</v>
      </c>
      <c r="G603" s="121">
        <v>2041252.8027769653</v>
      </c>
      <c r="H603" s="121">
        <v>2004898.175030574</v>
      </c>
      <c r="I603" s="121">
        <v>2137553.7684174934</v>
      </c>
      <c r="J603" s="121">
        <v>2210591.7157144514</v>
      </c>
      <c r="K603" s="121">
        <v>2288564.7715845439</v>
      </c>
      <c r="L603" s="121">
        <v>2592753.2160027931</v>
      </c>
      <c r="M603" s="121">
        <f>[16]RGDP!$I$24*1000000/[16]Population!$I$22</f>
        <v>2780387.1110639111</v>
      </c>
    </row>
    <row r="604" spans="1:37" s="74" customFormat="1" x14ac:dyDescent="0.25">
      <c r="A604" s="123" t="s">
        <v>244</v>
      </c>
      <c r="B604" s="121">
        <f>'[10]Regional GDP'!B86</f>
        <v>1461105.360381739</v>
      </c>
      <c r="C604" s="121">
        <f>'[10]Regional GDP'!C86</f>
        <v>1640920.6877996209</v>
      </c>
      <c r="D604" s="121">
        <f>'[10]Regional GDP'!D86</f>
        <v>1801473.1761176975</v>
      </c>
      <c r="E604" s="121">
        <f>'[10]Regional GDP'!E86</f>
        <v>1988296.3991740604</v>
      </c>
      <c r="F604" s="121">
        <v>2212876.7826687614</v>
      </c>
      <c r="G604" s="121">
        <v>2357545.5854907702</v>
      </c>
      <c r="H604" s="121">
        <v>2396588.7992939805</v>
      </c>
      <c r="I604" s="121">
        <v>2497300.3055613539</v>
      </c>
      <c r="J604" s="121">
        <v>2598511.3619442666</v>
      </c>
      <c r="K604" s="121">
        <v>2718496.8508841852</v>
      </c>
      <c r="L604" s="121">
        <v>3069349.3710990986</v>
      </c>
      <c r="M604" s="121">
        <f>[16]RGDP!$I$25*1000000/[16]Population!$I$23</f>
        <v>3310946.8958091531</v>
      </c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x14ac:dyDescent="0.25">
      <c r="A605" s="1" t="s">
        <v>245</v>
      </c>
      <c r="B605" s="121">
        <f>'[10]Regional GDP'!B87</f>
        <v>0</v>
      </c>
      <c r="C605" s="121">
        <f>'[10]Regional GDP'!C87</f>
        <v>1297637.5873408599</v>
      </c>
      <c r="D605" s="121">
        <f>'[10]Regional GDP'!D87</f>
        <v>1668402.0919169919</v>
      </c>
      <c r="E605" s="121">
        <f>'[10]Regional GDP'!E87</f>
        <v>1883483.2727955768</v>
      </c>
      <c r="F605" s="121">
        <v>2117767.0991968536</v>
      </c>
      <c r="G605" s="121">
        <v>2403459.3551228293</v>
      </c>
      <c r="H605" s="121">
        <v>2599899.7649623537</v>
      </c>
      <c r="I605" s="121">
        <v>2956381.6081309444</v>
      </c>
      <c r="J605" s="121">
        <v>3116467.0594202667</v>
      </c>
      <c r="K605" s="121">
        <v>3313498.8079045857</v>
      </c>
      <c r="L605" s="121">
        <v>3487669.4322280153</v>
      </c>
      <c r="M605" s="121">
        <f>[16]RGDP!$I$26*1000000/[16]Population!$I$24</f>
        <v>3705185.8197009396</v>
      </c>
    </row>
    <row r="606" spans="1:37" x14ac:dyDescent="0.25">
      <c r="A606" s="1" t="s">
        <v>246</v>
      </c>
      <c r="B606" s="121">
        <f>'[10]Regional GDP'!B88</f>
        <v>0</v>
      </c>
      <c r="C606" s="121">
        <f>'[10]Regional GDP'!C88</f>
        <v>0</v>
      </c>
      <c r="D606" s="121">
        <f>'[10]Regional GDP'!D88</f>
        <v>1456777.6669097191</v>
      </c>
      <c r="E606" s="121">
        <f>'[10]Regional GDP'!E88</f>
        <v>1752607.6801348319</v>
      </c>
      <c r="F606" s="121">
        <v>2047174.3206427239</v>
      </c>
      <c r="G606" s="121">
        <v>2284059.0637757019</v>
      </c>
      <c r="H606" s="121">
        <v>2254918.5306541957</v>
      </c>
      <c r="I606" s="121">
        <v>2355089.4887228631</v>
      </c>
      <c r="J606" s="121">
        <v>2425849.955166047</v>
      </c>
      <c r="K606" s="121">
        <v>2493417.2240427188</v>
      </c>
      <c r="L606" s="121">
        <v>1998945.3320622535</v>
      </c>
      <c r="M606" s="121">
        <f>[16]RGDP!$I$27*1000000/[16]Population!$I$25</f>
        <v>2160551.7269322444</v>
      </c>
    </row>
    <row r="607" spans="1:37" customFormat="1" x14ac:dyDescent="0.25">
      <c r="A607" s="1" t="s">
        <v>247</v>
      </c>
      <c r="B607" s="121"/>
      <c r="C607" s="121"/>
      <c r="D607" s="121"/>
      <c r="E607" s="121"/>
      <c r="F607" s="121"/>
      <c r="G607" s="121">
        <v>966510.60478026443</v>
      </c>
      <c r="H607" s="121">
        <v>1014947.2256892928</v>
      </c>
      <c r="I607" s="121">
        <v>1030209.0393532156</v>
      </c>
      <c r="J607" s="121">
        <v>1096559.3741574781</v>
      </c>
      <c r="K607" s="121">
        <v>1187331.1827367449</v>
      </c>
      <c r="L607" s="121">
        <v>1442122.2545495159</v>
      </c>
      <c r="M607" s="121">
        <f>[16]RGDP!$I$28*1000000/[16]Population!$I$26</f>
        <v>1551548.2876992603</v>
      </c>
      <c r="N607" s="124"/>
      <c r="O607" s="124"/>
      <c r="P607" s="125"/>
      <c r="Q607" s="125"/>
      <c r="R607" s="125"/>
      <c r="S607" s="125"/>
      <c r="T607" s="125"/>
      <c r="U607" s="125"/>
      <c r="V607" s="125"/>
      <c r="AA607" s="101"/>
      <c r="AB607" s="101"/>
      <c r="AC607" s="101"/>
      <c r="AD607" s="101"/>
      <c r="AE607" s="101"/>
      <c r="AF607" s="101"/>
    </row>
    <row r="608" spans="1:37" x14ac:dyDescent="0.25">
      <c r="A608" s="1" t="s">
        <v>248</v>
      </c>
      <c r="B608" s="121">
        <f>'[10]Regional GDP'!B89</f>
        <v>0</v>
      </c>
      <c r="C608" s="121">
        <f>'[10]Regional GDP'!C89</f>
        <v>1955139.6199824151</v>
      </c>
      <c r="D608" s="121">
        <f>'[10]Regional GDP'!D89</f>
        <v>2188272.8588164952</v>
      </c>
      <c r="E608" s="121">
        <f>'[10]Regional GDP'!E89</f>
        <v>2274294.2995843412</v>
      </c>
      <c r="F608" s="121">
        <v>2375946.2332707122</v>
      </c>
      <c r="G608" s="121">
        <v>2471781.0145825692</v>
      </c>
      <c r="H608" s="121">
        <v>2467188.6665023942</v>
      </c>
      <c r="I608" s="121">
        <v>2558721.054144674</v>
      </c>
      <c r="J608" s="121">
        <v>2681157.4718196811</v>
      </c>
      <c r="K608" s="121">
        <v>2769308.3699632837</v>
      </c>
      <c r="L608" s="121">
        <v>2598133.2767595407</v>
      </c>
      <c r="M608" s="121">
        <f>[16]RGDP!$I$29*1000000/[16]Population!$I$27</f>
        <v>2800076.2477468192</v>
      </c>
    </row>
    <row r="609" spans="1:13" x14ac:dyDescent="0.25">
      <c r="A609" s="1" t="s">
        <v>249</v>
      </c>
      <c r="B609" s="121">
        <f>'[10]Regional GDP'!B90</f>
        <v>0</v>
      </c>
      <c r="C609" s="121">
        <f>'[10]Regional GDP'!C90</f>
        <v>0</v>
      </c>
      <c r="D609" s="121">
        <f>'[10]Regional GDP'!D90</f>
        <v>0</v>
      </c>
      <c r="E609" s="121">
        <f>'[10]Regional GDP'!E90</f>
        <v>1567157.2375337968</v>
      </c>
      <c r="F609" s="121">
        <v>1744603.7661082104</v>
      </c>
      <c r="G609" s="121">
        <v>1863645.5883495479</v>
      </c>
      <c r="H609" s="121">
        <v>1879203.0253049785</v>
      </c>
      <c r="I609" s="121">
        <v>1986214.2528183807</v>
      </c>
      <c r="J609" s="121">
        <v>2072680.3031182571</v>
      </c>
      <c r="K609" s="121">
        <v>2158529.789942726</v>
      </c>
      <c r="L609" s="121">
        <v>2303338.8141952646</v>
      </c>
      <c r="M609" s="121">
        <f>[16]RGDP!$I$30*1000000/[16]Population!$I$28</f>
        <v>2471735.3382468042</v>
      </c>
    </row>
    <row r="610" spans="1:13" x14ac:dyDescent="0.25">
      <c r="A610" s="158" t="s">
        <v>250</v>
      </c>
      <c r="B610" s="159">
        <f>'[10]Regional GDP'!B91</f>
        <v>1428496.3518417268</v>
      </c>
      <c r="C610" s="159">
        <f>'[10]Regional GDP'!C91</f>
        <v>1621445.2026852814</v>
      </c>
      <c r="D610" s="159">
        <f>'[10]Regional GDP'!D91</f>
        <v>1778839.5671322509</v>
      </c>
      <c r="E610" s="159">
        <f>'[10]Regional GDP'!E91</f>
        <v>1968965.1628700797</v>
      </c>
      <c r="F610" s="159">
        <v>2191190.2291673762</v>
      </c>
      <c r="G610" s="159">
        <v>2327349.0495563648</v>
      </c>
      <c r="H610" s="159">
        <v>2356506.8212954262</v>
      </c>
      <c r="I610" s="159">
        <v>2479310.8296834435</v>
      </c>
      <c r="J610" s="159">
        <v>2597724.9648647727</v>
      </c>
      <c r="K610" s="159">
        <v>2705393.0612784647</v>
      </c>
      <c r="L610" s="159">
        <v>2854071.6449776883</v>
      </c>
      <c r="M610" s="159">
        <f>M549*1000000/[16]Population!$I$29</f>
        <v>3058846.8609665213</v>
      </c>
    </row>
    <row r="611" spans="1:13" x14ac:dyDescent="0.25">
      <c r="B611" s="136">
        <f>B610/B384</f>
        <v>908.88036078012283</v>
      </c>
      <c r="C611" s="136">
        <f>C610/C384</f>
        <v>1014.252688304756</v>
      </c>
      <c r="D611" s="136">
        <f>D610/D384</f>
        <v>1076.4470817920926</v>
      </c>
      <c r="E611" s="136">
        <f>E610/E384</f>
        <v>991.72524781011919</v>
      </c>
      <c r="F611" s="136">
        <f>F610/F384</f>
        <v>1006.4863431207897</v>
      </c>
      <c r="G611" s="136">
        <f>G610/G384</f>
        <v>1038.6241742040186</v>
      </c>
      <c r="H611" s="136">
        <f>H610/H384</f>
        <v>1035.6450827526703</v>
      </c>
      <c r="I611" s="136">
        <f>I610/I384</f>
        <v>1078.05497420795</v>
      </c>
      <c r="J611" s="136">
        <f>J610/J384</f>
        <v>1126.7023615825697</v>
      </c>
      <c r="K611" s="136">
        <f>K610/K384</f>
        <v>1171.5715664639117</v>
      </c>
      <c r="L611" s="136">
        <f>L610/L384</f>
        <v>1233.1266558555576</v>
      </c>
    </row>
    <row r="612" spans="1:13" x14ac:dyDescent="0.25">
      <c r="D612" s="57"/>
      <c r="E612" s="57"/>
      <c r="F612" s="57"/>
      <c r="G612" s="57"/>
      <c r="H612" s="104"/>
      <c r="I612" s="104"/>
      <c r="J612" s="104"/>
      <c r="K612" s="104"/>
    </row>
    <row r="613" spans="1:13" x14ac:dyDescent="0.25">
      <c r="C613" s="78"/>
      <c r="D613" s="78"/>
      <c r="E613" s="78"/>
      <c r="F613" s="78"/>
      <c r="G613" s="78"/>
      <c r="H613" s="78"/>
      <c r="I613" s="78"/>
      <c r="J613" s="78"/>
      <c r="K613" s="78"/>
    </row>
    <row r="614" spans="1:13" x14ac:dyDescent="0.25">
      <c r="A614" s="4" t="s">
        <v>253</v>
      </c>
      <c r="L614" s="4" t="s">
        <v>254</v>
      </c>
    </row>
    <row r="615" spans="1:13" x14ac:dyDescent="0.25">
      <c r="B615" s="17">
        <v>2013</v>
      </c>
      <c r="C615" s="17">
        <v>2014</v>
      </c>
      <c r="D615" s="17">
        <v>2015</v>
      </c>
      <c r="E615" s="17">
        <v>2016</v>
      </c>
      <c r="F615" s="17">
        <v>2017</v>
      </c>
      <c r="G615" s="17">
        <v>2018</v>
      </c>
      <c r="H615" s="17">
        <v>2019</v>
      </c>
      <c r="I615" s="17">
        <v>2020</v>
      </c>
      <c r="J615" s="17">
        <v>2021</v>
      </c>
      <c r="K615" s="17">
        <v>2022</v>
      </c>
      <c r="L615" s="120" t="s">
        <v>20</v>
      </c>
    </row>
    <row r="616" spans="1:13" x14ac:dyDescent="0.25">
      <c r="B616" s="101">
        <v>75088988.0522089</v>
      </c>
      <c r="C616" s="104">
        <v>80873021.489232644</v>
      </c>
      <c r="D616" s="104">
        <v>86484736.137712702</v>
      </c>
      <c r="E616" s="104">
        <v>92803857.204910278</v>
      </c>
      <c r="F616" s="104">
        <v>99262788.560758054</v>
      </c>
      <c r="G616" s="104">
        <v>106301665.87456498</v>
      </c>
      <c r="H616" s="104">
        <v>113849363.86983752</v>
      </c>
      <c r="I616" s="104">
        <v>119772322.51251903</v>
      </c>
      <c r="J616" s="104">
        <v>125293096.2827251</v>
      </c>
      <c r="K616" s="104">
        <v>131253112.38490199</v>
      </c>
      <c r="L616" s="57">
        <v>138033894.381217</v>
      </c>
    </row>
    <row r="617" spans="1:13" x14ac:dyDescent="0.25">
      <c r="B617" s="3">
        <v>2014</v>
      </c>
      <c r="C617" s="137">
        <f>((C616/$B$616)^(1/1)-1)*100</f>
        <v>7.7029050291663737</v>
      </c>
      <c r="D617" s="137">
        <f>((D616/$B$616)^(1/2)-1)*100</f>
        <v>7.3202329295611213</v>
      </c>
      <c r="E617" s="137">
        <f>((E616/$B$616)^(1/3)-1)*100</f>
        <v>7.3156989643422321</v>
      </c>
      <c r="F617" s="137">
        <f>((F616/$B$616)^(1/4)-1)*100</f>
        <v>7.2266048499042057</v>
      </c>
      <c r="G617" s="137">
        <f>((G616/$B$616)^(1/5)-1)*100</f>
        <v>7.1995010038391483</v>
      </c>
      <c r="H617" s="137">
        <f>((H616/$B$616)^(1/6)-1)*100</f>
        <v>7.1829549759331091</v>
      </c>
      <c r="I617" s="137">
        <f>((I616/$B$616)^(1/7)-1)*100</f>
        <v>6.8977594965055511</v>
      </c>
      <c r="J617" s="138">
        <f>((J616/$B$616)^(1/8)-1)*100</f>
        <v>6.6089979444040603</v>
      </c>
      <c r="K617" s="138">
        <f>((K616/$B$616)^(1/9)-1)*100</f>
        <v>6.4015981254456733</v>
      </c>
      <c r="L617" s="138">
        <f>((L616/$B$616)^(1/10)-1)*100</f>
        <v>6.2774067982236836</v>
      </c>
    </row>
    <row r="618" spans="1:13" x14ac:dyDescent="0.25">
      <c r="B618" s="3">
        <v>2015</v>
      </c>
      <c r="D618" s="137">
        <f>((D616/$C$616)^(1/1)-1)*100</f>
        <v>6.938920476993915</v>
      </c>
      <c r="E618" s="137">
        <f>((E616/$C$616)^(1/2)-1)*100</f>
        <v>7.1226182663557625</v>
      </c>
      <c r="F618" s="137">
        <f>((F616/$C$616)^(1/3)-1)*100</f>
        <v>7.0683066659260829</v>
      </c>
      <c r="G618" s="137">
        <f>((G616/$C$616)^(1/4)-1)*100</f>
        <v>7.074018070704069</v>
      </c>
      <c r="H618" s="137">
        <f>((H616/$C$616)^(1/5)-1)*100</f>
        <v>7.0792665692443801</v>
      </c>
      <c r="I618" s="137">
        <f>((I616/$C$616)^(1/6)-1)*100</f>
        <v>6.7641549702634141</v>
      </c>
      <c r="J618" s="138">
        <f>((J616/$C$616)^(1/7)-1)*100</f>
        <v>6.453635127462487</v>
      </c>
      <c r="K618" s="138">
        <f>((K616/$C$616)^(1/8)-1)*100</f>
        <v>6.2400441954365116</v>
      </c>
      <c r="L618" s="138">
        <f>((L616/$C$616)^(1/9)-1)*100</f>
        <v>6.1201873398684326</v>
      </c>
    </row>
    <row r="619" spans="1:13" x14ac:dyDescent="0.25">
      <c r="B619" s="3">
        <v>2016</v>
      </c>
      <c r="E619" s="137">
        <f>((E616/$D616)^(1/1)-1)*100</f>
        <v>7.3066316085365735</v>
      </c>
      <c r="F619" s="137">
        <f>((F616/$D616)^(1/2)-1)*100</f>
        <v>7.1330584530489682</v>
      </c>
      <c r="G619" s="137">
        <f>((G616/$D616)^(1/3)-1)*100</f>
        <v>7.119088518161476</v>
      </c>
      <c r="H619" s="137">
        <f>((H616/$D616)^(1/4)-1)*100</f>
        <v>7.1143818624782362</v>
      </c>
      <c r="I619" s="137">
        <f>((I616/$D616)^(1/5)-1)*100</f>
        <v>6.7292361572411474</v>
      </c>
      <c r="J619" s="138">
        <f>((J616/$D616)^(1/6)-1)*100</f>
        <v>6.3729686099928795</v>
      </c>
      <c r="K619" s="138">
        <f>((K616/$D616)^(1/7)-1)*100</f>
        <v>6.1405782702882883</v>
      </c>
      <c r="L619" s="138">
        <f>((L616/$D616)^(1/8)-1)*100</f>
        <v>6.0182874244546936</v>
      </c>
    </row>
    <row r="620" spans="1:13" x14ac:dyDescent="0.25">
      <c r="B620" s="3">
        <v>2017</v>
      </c>
      <c r="F620" s="137">
        <f>((F616/$E$616)^(1/1)-1)*100</f>
        <v>6.9597660597086053</v>
      </c>
      <c r="G620" s="137">
        <f>((G616/$E$616)^(1/2)-1)*100</f>
        <v>7.0254399243548926</v>
      </c>
      <c r="H620" s="137">
        <f>((H616/$E$616)^(1/3)-1)*100</f>
        <v>7.0503751849958496</v>
      </c>
      <c r="I620" s="137">
        <f>((I616/$E$616)^(1/4)-1)*100</f>
        <v>6.5853733941449777</v>
      </c>
      <c r="J620" s="138">
        <f>((J616/$E$616)^(1/5)-1)*100</f>
        <v>6.1872131247294071</v>
      </c>
      <c r="K620" s="138">
        <f>((K616/$E$616)^(1/6)-1)*100</f>
        <v>5.9474716853779697</v>
      </c>
      <c r="L620" s="138">
        <f>((L616/$E$616)^(1/7)-1)*100</f>
        <v>5.8355053139365287</v>
      </c>
    </row>
    <row r="621" spans="1:13" x14ac:dyDescent="0.25">
      <c r="B621" s="3">
        <v>2018</v>
      </c>
      <c r="G621" s="137">
        <f>((G616/$F$616)^(1/1)-1)*100</f>
        <v>7.0911541131029932</v>
      </c>
      <c r="H621" s="137">
        <f>((H616/$F$616)^(1/2)-1)*100</f>
        <v>7.09570852781225</v>
      </c>
      <c r="I621" s="137">
        <f>((I616/$F$616)^(1/3)-1)*100</f>
        <v>6.460867286154226</v>
      </c>
      <c r="J621" s="138">
        <f>((J616/$F$616)^(1/4)-1)*100</f>
        <v>5.9949483490533417</v>
      </c>
      <c r="K621" s="138">
        <f>((K616/$F$616)^(1/5)-1)*100</f>
        <v>5.7461653977895377</v>
      </c>
      <c r="L621" s="138">
        <f>((L616/$F$616)^(1/6)-1)*100</f>
        <v>5.6492807856663774</v>
      </c>
    </row>
    <row r="622" spans="1:13" x14ac:dyDescent="0.25">
      <c r="B622" s="3">
        <v>2019</v>
      </c>
      <c r="H622" s="137">
        <f>((H616/$G$616)^(1/1)-1)*100</f>
        <v>7.1002631362134583</v>
      </c>
      <c r="I622" s="137">
        <f>((I616/$G$616)^(1/2)-1)*100</f>
        <v>6.1471163267240003</v>
      </c>
      <c r="J622" s="138">
        <f>((J616/$G$616)^(1/3)-1)*100</f>
        <v>5.6320456739519242</v>
      </c>
      <c r="K622" s="138">
        <f>((K616/$G$616)^(1/4)-1)*100</f>
        <v>5.4125659428901463</v>
      </c>
      <c r="L622" s="138">
        <f>((L616/$G$616)^(1/5)-1)*100</f>
        <v>5.3632441381477935</v>
      </c>
    </row>
    <row r="623" spans="1:13" x14ac:dyDescent="0.25">
      <c r="B623" s="3">
        <v>2020</v>
      </c>
      <c r="I623" s="137">
        <f>((I616/$H$616)^(1/1)-1)*100</f>
        <v>5.2024521186197825</v>
      </c>
      <c r="J623" s="138">
        <f>((J616/$H$616)^(1/2)-1)*100</f>
        <v>4.9055020967607499</v>
      </c>
      <c r="K623" s="138">
        <f>((K616/$H$616)^(1/3)-1)*100</f>
        <v>4.8559310243056597</v>
      </c>
      <c r="L623" s="138">
        <f>((L616/$H$616)^(1/4)-1)*100</f>
        <v>4.9334092488618309</v>
      </c>
    </row>
    <row r="624" spans="1:13" x14ac:dyDescent="0.25">
      <c r="B624" s="3">
        <v>2021</v>
      </c>
      <c r="J624" s="139">
        <f>((J616/$I$616)^(1/1)-1)*100</f>
        <v>4.60939026178524</v>
      </c>
      <c r="K624" s="139">
        <f>((K616/$I$616)^(1/2)-1)*100</f>
        <v>4.6830987330987117</v>
      </c>
      <c r="L624" s="139">
        <f>((L616/$I$616)^(1/3)-1)*100</f>
        <v>4.8438812782452434</v>
      </c>
    </row>
    <row r="625" spans="1:37" x14ac:dyDescent="0.25">
      <c r="B625" s="3">
        <v>2022</v>
      </c>
      <c r="K625" s="139">
        <f>((K616/$J$616)^(1/1)-1)*100</f>
        <v>4.7568591398907234</v>
      </c>
      <c r="L625" s="139">
        <f>((L616/$J$616)^(1/2)-1)*100</f>
        <v>4.9613238248741753</v>
      </c>
    </row>
    <row r="626" spans="1:37" x14ac:dyDescent="0.25">
      <c r="B626" s="3"/>
      <c r="K626" s="139"/>
      <c r="L626" s="139">
        <f>((L616/$K$616)^(1/1)-1)*100</f>
        <v>5.1661875845124827</v>
      </c>
    </row>
    <row r="627" spans="1:37" x14ac:dyDescent="0.25">
      <c r="E627" s="57"/>
      <c r="F627" s="57"/>
      <c r="G627" s="57"/>
      <c r="H627" s="57"/>
      <c r="I627" s="57"/>
      <c r="J627" s="57"/>
      <c r="K627" s="57"/>
      <c r="L627" s="57"/>
    </row>
    <row r="628" spans="1:37" x14ac:dyDescent="0.25">
      <c r="A628" s="4" t="s">
        <v>255</v>
      </c>
      <c r="B628" s="7"/>
      <c r="C628" s="7"/>
      <c r="D628" s="7"/>
      <c r="E628" s="7"/>
      <c r="F628" s="7"/>
    </row>
    <row r="629" spans="1:37" x14ac:dyDescent="0.25">
      <c r="B629" s="92"/>
      <c r="C629" s="92"/>
      <c r="D629" s="92"/>
      <c r="E629" s="92"/>
      <c r="F629" s="92"/>
      <c r="G629" s="92"/>
      <c r="H629" s="92"/>
      <c r="I629" s="74"/>
      <c r="J629" s="74"/>
      <c r="K629" s="74"/>
      <c r="L629" s="4" t="s">
        <v>254</v>
      </c>
    </row>
    <row r="630" spans="1:37" x14ac:dyDescent="0.25">
      <c r="B630" s="17">
        <v>2013</v>
      </c>
      <c r="C630" s="17">
        <v>2014</v>
      </c>
      <c r="D630" s="17">
        <v>2015</v>
      </c>
      <c r="E630" s="17">
        <v>2016</v>
      </c>
      <c r="F630" s="17">
        <v>2017</v>
      </c>
      <c r="G630" s="17">
        <v>2018</v>
      </c>
      <c r="H630" s="17">
        <v>2019</v>
      </c>
      <c r="I630" s="17">
        <v>2020</v>
      </c>
      <c r="J630" s="17">
        <v>2021</v>
      </c>
      <c r="K630" s="17">
        <v>2022</v>
      </c>
      <c r="L630" s="120" t="s">
        <v>20</v>
      </c>
    </row>
    <row r="631" spans="1:37" x14ac:dyDescent="0.25">
      <c r="B631" s="90">
        <v>22408191.604187258</v>
      </c>
      <c r="C631" s="99">
        <v>23952076.762645267</v>
      </c>
      <c r="D631" s="99">
        <v>25234560.161028076</v>
      </c>
      <c r="E631" s="99">
        <v>26436338.289498899</v>
      </c>
      <c r="F631" s="99">
        <v>27999284.063171845</v>
      </c>
      <c r="G631" s="99">
        <v>29504235.796227876</v>
      </c>
      <c r="H631" s="99">
        <v>30802622.422229156</v>
      </c>
      <c r="I631" s="8">
        <v>32323672.813457854</v>
      </c>
      <c r="J631" s="8">
        <v>33588777.396114312</v>
      </c>
      <c r="K631" s="8">
        <v>34711276.92880784</v>
      </c>
      <c r="L631" s="57">
        <v>36184322.064094089</v>
      </c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  <c r="AA631" s="74"/>
      <c r="AB631" s="74"/>
      <c r="AC631" s="74"/>
      <c r="AD631" s="74"/>
      <c r="AE631" s="74"/>
      <c r="AF631" s="74"/>
      <c r="AG631" s="74"/>
      <c r="AH631" s="74"/>
      <c r="AI631" s="74"/>
      <c r="AJ631" s="74"/>
      <c r="AK631" s="74"/>
    </row>
    <row r="632" spans="1:37" x14ac:dyDescent="0.25">
      <c r="B632" s="3">
        <v>2014</v>
      </c>
      <c r="C632" s="137">
        <f>((C631/$B$631)^(1/1)-1)*100</f>
        <v>6.8898248717648158</v>
      </c>
      <c r="D632" s="137">
        <f>((D631/$B$631)^(1/2)-1)*100</f>
        <v>6.1193216158552</v>
      </c>
      <c r="E632" s="137">
        <f>((E631/$B$631)^(1/3)-1)*100</f>
        <v>5.6650826571409851</v>
      </c>
      <c r="F632" s="137">
        <f>((F631/$B$631)^(1/4)-1)*100</f>
        <v>5.7267857782132836</v>
      </c>
      <c r="G632" s="137">
        <f>((G631/$B$631)^(1/5)-1)*100</f>
        <v>5.6563277867997641</v>
      </c>
      <c r="H632" s="137">
        <f>((H631/$B$631)^(1/6)-1)*100</f>
        <v>5.4460090687393325</v>
      </c>
      <c r="I632" s="137">
        <f>((I631/$B$631)^(1/7)-1)*100</f>
        <v>5.3732939212591813</v>
      </c>
      <c r="J632" s="137">
        <f>((J631/$B$631)^(1/8)-1)*100</f>
        <v>5.1897501001267221</v>
      </c>
      <c r="K632" s="137">
        <f>((K631/$B$631)^(1/9)-1)*100</f>
        <v>4.9828111751169635</v>
      </c>
      <c r="L632" s="137">
        <f>((L631/$B$631)^(1/10)-1)*100</f>
        <v>4.9086656234638593</v>
      </c>
    </row>
    <row r="633" spans="1:37" x14ac:dyDescent="0.25">
      <c r="B633" s="3">
        <v>2015</v>
      </c>
      <c r="D633" s="137">
        <f>((D631/$C$631)^(1/1)-1)*100</f>
        <v>5.354372445828659</v>
      </c>
      <c r="E633" s="137">
        <f>((E631/$C$631)^(1/2)-1)*100</f>
        <v>5.0579840477866345</v>
      </c>
      <c r="F633" s="137">
        <f>((F631/$C$631)^(1/3)-1)*100</f>
        <v>5.3419250691865594</v>
      </c>
      <c r="G633" s="137">
        <f>((G631/$C$631)^(1/4)-1)*100</f>
        <v>5.3501840934187195</v>
      </c>
      <c r="H633" s="137">
        <f>((H631/$C$631)^(1/5)-1)*100</f>
        <v>5.1595946729299236</v>
      </c>
      <c r="I633" s="137">
        <f>((I631/$C$631)^(1/6)-1)*100</f>
        <v>5.1226389167584818</v>
      </c>
      <c r="J633" s="137">
        <f>((J631/$C$631)^(1/7)-1)*100</f>
        <v>4.9490996922871622</v>
      </c>
      <c r="K633" s="137">
        <f>((K631/$C$631)^(1/8)-1)*100</f>
        <v>4.7468392512353352</v>
      </c>
      <c r="L633" s="137">
        <f>((L631/$C$631)^(1/9)-1)*100</f>
        <v>4.6908160414227851</v>
      </c>
    </row>
    <row r="634" spans="1:37" x14ac:dyDescent="0.25">
      <c r="B634" s="3">
        <v>2016</v>
      </c>
      <c r="E634" s="137">
        <f>((E631/$D$631)^(1/1)-1)*100</f>
        <v>4.7624294649955212</v>
      </c>
      <c r="F634" s="137">
        <f>((F631/$D$631)^(1/2)-1)*100</f>
        <v>5.3357019323621913</v>
      </c>
      <c r="G634" s="137">
        <f>((G631/$D$631)^(1/3)-1)*100</f>
        <v>5.3487880129507115</v>
      </c>
      <c r="H634" s="137">
        <f>((H631/$D$631)^(1/4)-1)*100</f>
        <v>5.1109565217596353</v>
      </c>
      <c r="I634" s="137">
        <f>((I631/$D$631)^(1/5)-1)*100</f>
        <v>5.0763534123428489</v>
      </c>
      <c r="J634" s="137">
        <f>((J631/$D$631)^(1/6)-1)*100</f>
        <v>4.8817059637022986</v>
      </c>
      <c r="K634" s="137">
        <f>((K631/$D$631)^(1/7)-1)*100</f>
        <v>4.6603352576701562</v>
      </c>
      <c r="L634" s="137">
        <f>((L631/$D$631)^(1/8)-1)*100</f>
        <v>4.6081658890363641</v>
      </c>
    </row>
    <row r="635" spans="1:37" x14ac:dyDescent="0.25">
      <c r="B635" s="3">
        <v>2017</v>
      </c>
      <c r="F635" s="137">
        <f>((F631/$E$631)^(1/1)-1)*100</f>
        <v>5.9121114148164011</v>
      </c>
      <c r="G635" s="137">
        <f>((G631/$E$631)^(1/2)-1)*100</f>
        <v>5.6431968413640732</v>
      </c>
      <c r="H635" s="137">
        <f>((H631/$E$631)^(1/3)-1)*100</f>
        <v>5.2273896818196386</v>
      </c>
      <c r="I635" s="137">
        <f>((I631/$E$631)^(1/4)-1)*100</f>
        <v>5.1549812709460463</v>
      </c>
      <c r="J635" s="137">
        <f>((J631/$E$631)^(1/5)-1)*100</f>
        <v>4.9055775546648306</v>
      </c>
      <c r="K635" s="137">
        <f>((K631/$E$631)^(1/6)-1)*100</f>
        <v>4.6433292320911645</v>
      </c>
      <c r="L635" s="137">
        <f>((L631/$E$631)^(1/7)-1)*100</f>
        <v>4.5861467863541838</v>
      </c>
    </row>
    <row r="636" spans="1:37" s="74" customFormat="1" x14ac:dyDescent="0.25">
      <c r="A636" s="1"/>
      <c r="B636" s="3">
        <v>2018</v>
      </c>
      <c r="C636" s="1"/>
      <c r="D636" s="1"/>
      <c r="E636" s="1"/>
      <c r="F636" s="1"/>
      <c r="G636" s="137">
        <f>((G631/$F$631)^(1/1)-1)*100</f>
        <v>5.3749650514654856</v>
      </c>
      <c r="H636" s="137">
        <f>((H631/$F$631)^(1/2)-1)*100</f>
        <v>4.8866906304336322</v>
      </c>
      <c r="I636" s="137">
        <f>((I631/$F$631)^(1/3)-1)*100</f>
        <v>4.9038092437104108</v>
      </c>
      <c r="J636" s="137">
        <f>((J631/$F$631)^(1/4)-1)*100</f>
        <v>4.6554422768350978</v>
      </c>
      <c r="K636" s="137">
        <f>((K631/$F$631)^(1/5)-1)*100</f>
        <v>4.3914025905350762</v>
      </c>
      <c r="L636" s="137">
        <f>((L631/$F$631)^(1/6)-1)*100</f>
        <v>4.3667722533514697</v>
      </c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x14ac:dyDescent="0.25">
      <c r="B637" s="3">
        <v>2019</v>
      </c>
      <c r="H637" s="137">
        <f>((H631/$G$631)^(1/1)-1)*100</f>
        <v>4.4006787193833219</v>
      </c>
      <c r="I637" s="137">
        <f>((I631/$G$631)^(1/2)-1)*100</f>
        <v>4.6690219219442941</v>
      </c>
      <c r="J637" s="137">
        <f>((J631/$G$631)^(1/3)-1)*100</f>
        <v>4.4166948034013886</v>
      </c>
      <c r="K637" s="137">
        <f>((K631/$G$631)^(1/4)-1)*100</f>
        <v>4.1469497898063645</v>
      </c>
      <c r="L637" s="137">
        <f>((L631/$G$631)^(1/5)-1)*100</f>
        <v>4.1662941864118785</v>
      </c>
    </row>
    <row r="638" spans="1:37" x14ac:dyDescent="0.25">
      <c r="B638" s="3">
        <v>2020</v>
      </c>
      <c r="I638" s="137">
        <f>((I631/$H$631)^(1/1)-1)*100</f>
        <v>4.9380548525342682</v>
      </c>
      <c r="J638" s="137">
        <f>((J631/$H$631)^(1/2)-1)*100</f>
        <v>4.4247037667707545</v>
      </c>
      <c r="K638" s="137">
        <f>((K631/$H$631)^(1/3)-1)*100</f>
        <v>4.0625105867063249</v>
      </c>
      <c r="L638" s="137">
        <f>((L631/$H$631)^(1/4)-1)*100</f>
        <v>4.1077803188176887</v>
      </c>
    </row>
    <row r="639" spans="1:37" x14ac:dyDescent="0.25">
      <c r="B639" s="3">
        <v>2021</v>
      </c>
      <c r="I639" s="137"/>
      <c r="J639" s="137">
        <f>((J631/$I$631)^(1/1)-1)*100</f>
        <v>3.913863965761144</v>
      </c>
      <c r="K639" s="137">
        <f>((K631/$I$631)^(1/2)-1)*100</f>
        <v>3.6274816689235934</v>
      </c>
      <c r="L639" s="137">
        <f>((L631/$I$631)^(1/3)-1)*100</f>
        <v>3.8324845314041456</v>
      </c>
    </row>
    <row r="640" spans="1:37" x14ac:dyDescent="0.25">
      <c r="B640" s="3">
        <v>2022</v>
      </c>
      <c r="I640" s="137"/>
      <c r="J640" s="137"/>
      <c r="K640" s="137">
        <f>((K631/$J$631)^(1/1)-1)*100</f>
        <v>3.3418886298117734</v>
      </c>
      <c r="L640" s="137">
        <f>((L631/$J$631)^(1/2)-1)*100</f>
        <v>3.791818716752049</v>
      </c>
    </row>
    <row r="641" spans="1:12" x14ac:dyDescent="0.25">
      <c r="B641" s="3"/>
      <c r="I641" s="137"/>
      <c r="J641" s="137"/>
      <c r="K641" s="137"/>
      <c r="L641" s="137">
        <f>((L631/$K$631)^(1/1)-1)*100</f>
        <v>4.2437077100546894</v>
      </c>
    </row>
    <row r="642" spans="1:12" x14ac:dyDescent="0.25">
      <c r="B642" s="3"/>
      <c r="I642" s="137"/>
      <c r="J642" s="137"/>
      <c r="K642" s="137"/>
    </row>
    <row r="643" spans="1:12" x14ac:dyDescent="0.25">
      <c r="A643" s="4" t="s">
        <v>256</v>
      </c>
      <c r="C643" s="140"/>
      <c r="D643" s="140"/>
      <c r="E643" s="140"/>
      <c r="F643" s="140"/>
    </row>
    <row r="644" spans="1:12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4" t="s">
        <v>254</v>
      </c>
    </row>
    <row r="645" spans="1:12" x14ac:dyDescent="0.25">
      <c r="B645" s="17">
        <v>2013</v>
      </c>
      <c r="C645" s="17">
        <v>2014</v>
      </c>
      <c r="D645" s="17">
        <v>2015</v>
      </c>
      <c r="E645" s="17">
        <v>2016</v>
      </c>
      <c r="F645" s="17">
        <v>2017</v>
      </c>
      <c r="G645" s="17">
        <v>2018</v>
      </c>
      <c r="H645" s="17">
        <v>2019</v>
      </c>
      <c r="I645" s="17">
        <v>2020</v>
      </c>
      <c r="J645" s="17">
        <v>2021</v>
      </c>
      <c r="K645" s="17">
        <v>2022</v>
      </c>
      <c r="L645" s="120" t="s">
        <v>20</v>
      </c>
    </row>
    <row r="646" spans="1:12" x14ac:dyDescent="0.25">
      <c r="B646" s="90">
        <v>19872085.998664994</v>
      </c>
      <c r="C646" s="99">
        <v>21057206.000157811</v>
      </c>
      <c r="D646" s="99">
        <v>23103647.120260738</v>
      </c>
      <c r="E646" s="99">
        <v>25817954.892349873</v>
      </c>
      <c r="F646" s="99">
        <v>28565773.988698058</v>
      </c>
      <c r="G646" s="99">
        <v>31344128.062348634</v>
      </c>
      <c r="H646" s="99">
        <v>34912846.63959454</v>
      </c>
      <c r="I646" s="99">
        <v>37251857.448794052</v>
      </c>
      <c r="J646" s="99">
        <v>39085651.590488046</v>
      </c>
      <c r="K646" s="99">
        <v>41147936.323259465</v>
      </c>
      <c r="L646" s="57">
        <v>43234379.691168368</v>
      </c>
    </row>
    <row r="647" spans="1:12" x14ac:dyDescent="0.25">
      <c r="B647" s="3">
        <v>2014</v>
      </c>
      <c r="C647" s="137">
        <f>((C646/$B$646)^(1/1)-1)*100</f>
        <v>5.9637423145835422</v>
      </c>
      <c r="D647" s="137">
        <f>((D646/$B$646)^(1/2)-1)*100</f>
        <v>7.8247704729476952</v>
      </c>
      <c r="E647" s="137">
        <f>((E646/$B$646)^(1/3)-1)*100</f>
        <v>9.117094473178744</v>
      </c>
      <c r="F647" s="137">
        <f>((F646/$B$646)^(1/4)-1)*100</f>
        <v>9.496600106928387</v>
      </c>
      <c r="G647" s="137">
        <f>((G646/$B$646)^(1/5)-1)*100</f>
        <v>9.5424744640323809</v>
      </c>
      <c r="H647" s="137">
        <f>((H646/$B$646)^(1/6)-1)*100</f>
        <v>9.8475311417712152</v>
      </c>
      <c r="I647" s="137">
        <f>((I646/$B$646)^(1/7)-1)*100</f>
        <v>9.3921992237091736</v>
      </c>
      <c r="J647" s="137">
        <f>((J646/$B$646)^(1/8)-1)*100</f>
        <v>8.8232613668323356</v>
      </c>
      <c r="K647" s="137">
        <f>((K646/$B$646)^(1/9)-1)*100</f>
        <v>8.4233279643507686</v>
      </c>
      <c r="L647" s="137">
        <f>((L646/$B$646)^(1/10)-1)*100</f>
        <v>8.0832953545585617</v>
      </c>
    </row>
    <row r="648" spans="1:12" x14ac:dyDescent="0.25">
      <c r="B648" s="3">
        <v>2015</v>
      </c>
      <c r="D648" s="137">
        <f>((D646/$C$646)^(1/1)-1)*100</f>
        <v>9.7184836396984053</v>
      </c>
      <c r="E648" s="137">
        <f>((E646/$C$646)^(1/2)-1)*100</f>
        <v>10.728787909186099</v>
      </c>
      <c r="F648" s="137">
        <f>((F646/$C$646)^(1/3)-1)*100</f>
        <v>10.700202838922745</v>
      </c>
      <c r="G648" s="137">
        <f>((G646/$C$646)^(1/4)-1)*100</f>
        <v>10.455885541412325</v>
      </c>
      <c r="H648" s="137">
        <f>((H646/$C$646)^(1/5)-1)*100</f>
        <v>10.641206510205459</v>
      </c>
      <c r="I648" s="137">
        <f>((I646/$C$646)^(1/6)-1)*100</f>
        <v>9.9742978330058953</v>
      </c>
      <c r="J648" s="137">
        <f>((J646/$C$646)^(1/7)-1)*100</f>
        <v>9.2380154234128486</v>
      </c>
      <c r="K648" s="137">
        <f>((K646/$C$646)^(1/8)-1)*100</f>
        <v>8.7347634874086708</v>
      </c>
      <c r="L648" s="137">
        <f>((L646/$C$646)^(1/9)-1)*100</f>
        <v>8.3214029577360904</v>
      </c>
    </row>
    <row r="649" spans="1:12" x14ac:dyDescent="0.25">
      <c r="B649" s="3">
        <v>2016</v>
      </c>
      <c r="E649" s="137">
        <f>((E646/$D$646)^(1/1)-1)*100</f>
        <v>11.748395212065121</v>
      </c>
      <c r="F649" s="137">
        <f>((F646/$D$646)^(1/2)-1)*100</f>
        <v>11.194351561218063</v>
      </c>
      <c r="G649" s="137">
        <f>((G646/$D$646)^(1/3)-1)*100</f>
        <v>10.702785861820296</v>
      </c>
      <c r="H649" s="137">
        <f>((H646/$D$646)^(1/4)-1)*100</f>
        <v>10.873097190845193</v>
      </c>
      <c r="I649" s="137">
        <f>((I646/$D$646)^(1/5)-1)*100</f>
        <v>10.025532200461051</v>
      </c>
      <c r="J649" s="137">
        <f>((J646/$D$646)^(1/6)-1)*100</f>
        <v>9.1581421940359675</v>
      </c>
      <c r="K649" s="137">
        <f>((K646/$D$646)^(1/7)-1)*100</f>
        <v>8.5949538804853454</v>
      </c>
      <c r="L649" s="137">
        <f>((L646/$D$646)^(1/8)-1)*100</f>
        <v>8.1480233684300796</v>
      </c>
    </row>
    <row r="650" spans="1:12" x14ac:dyDescent="0.25">
      <c r="B650" s="3">
        <v>2017</v>
      </c>
      <c r="F650" s="137">
        <f>((F646/$E$646)^(1/1)-1)*100</f>
        <v>10.643054834534516</v>
      </c>
      <c r="G650" s="137">
        <f>((G646/$E$646)^(1/2)-1)*100</f>
        <v>10.183655769299937</v>
      </c>
      <c r="H650" s="137">
        <f>((H646/$E$646)^(1/3)-1)*100</f>
        <v>10.58285739919851</v>
      </c>
      <c r="I650" s="137">
        <f>((I646/$E$646)^(1/4)-1)*100</f>
        <v>9.598982860079829</v>
      </c>
      <c r="J650" s="137">
        <f>((J646/$E$646)^(1/5)-1)*100</f>
        <v>8.6473414350881193</v>
      </c>
      <c r="K650" s="137">
        <f>((K646/$E$646)^(1/6)-1)*100</f>
        <v>8.0781005797890835</v>
      </c>
      <c r="L650" s="137">
        <f>((L646/$E$646)^(1/7)-1)*100</f>
        <v>7.6432423177893893</v>
      </c>
    </row>
    <row r="651" spans="1:12" x14ac:dyDescent="0.25">
      <c r="B651" s="3">
        <v>2018</v>
      </c>
      <c r="G651" s="137">
        <f>((G646/$F$646)^(1/1)-1)*100</f>
        <v>9.7261641667746304</v>
      </c>
      <c r="H651" s="137">
        <f>((H646/$F$646)^(1/2)-1)*100</f>
        <v>10.552770964474579</v>
      </c>
      <c r="I651" s="137">
        <f>((I646/$F$646)^(1/3)-1)*100</f>
        <v>9.2531528732687551</v>
      </c>
      <c r="J651" s="137">
        <f>((J646/$F$646)^(1/4)-1)*100</f>
        <v>8.1540632581209138</v>
      </c>
      <c r="K651" s="137">
        <f>((K646/$F$646)^(1/5)-1)*100</f>
        <v>7.5722896727521194</v>
      </c>
      <c r="L651" s="137">
        <f>((L646/$F$646)^(1/6)-1)*100</f>
        <v>7.1512411940985343</v>
      </c>
    </row>
    <row r="652" spans="1:12" x14ac:dyDescent="0.25">
      <c r="B652" s="3">
        <v>2019</v>
      </c>
      <c r="H652" s="137">
        <f>((H646/$G$646)^(1/1)-1)*100</f>
        <v>11.385604889525514</v>
      </c>
      <c r="I652" s="137">
        <f>((I646/$G$646)^(1/2)-1)*100</f>
        <v>9.0174124292480951</v>
      </c>
      <c r="J652" s="137">
        <f>((J646/$G$646)^(1/3)-1)*100</f>
        <v>7.6350510467402044</v>
      </c>
      <c r="K652" s="137">
        <f>((K646/$G$646)^(1/4)-1)*100</f>
        <v>7.0404599330282425</v>
      </c>
      <c r="L652" s="137">
        <f>((L646/$G$646)^(1/5)-1)*100</f>
        <v>6.6435534878888758</v>
      </c>
    </row>
    <row r="653" spans="1:12" x14ac:dyDescent="0.25">
      <c r="B653" s="3">
        <v>2020</v>
      </c>
      <c r="H653" s="137"/>
      <c r="I653" s="137">
        <f>((I646/$H$646)^(1/1)-1)*100</f>
        <v>6.6995706003154964</v>
      </c>
      <c r="J653" s="137">
        <f>((J646/$H$646)^(1/2)-1)*100</f>
        <v>5.8074012726508251</v>
      </c>
      <c r="K653" s="137">
        <f>((K646/$H$646)^(1/3)-1)*100</f>
        <v>5.6300777503663024</v>
      </c>
      <c r="L653" s="137">
        <f>((L646/$H$646)^(1/4)-1)*100</f>
        <v>5.4899272667223276</v>
      </c>
    </row>
    <row r="654" spans="1:12" x14ac:dyDescent="0.25">
      <c r="B654" s="3">
        <v>2021</v>
      </c>
      <c r="J654" s="18">
        <f>((J646/$I$646)^(1/1)-1)*100</f>
        <v>4.9226918260779406</v>
      </c>
      <c r="K654" s="18">
        <f>((K646/$I$646)^(1/2)-1)*100</f>
        <v>5.0993580508087</v>
      </c>
      <c r="L654" s="18">
        <f>((L646/$I$646)^(1/3)-1)*100</f>
        <v>5.0897680065493001</v>
      </c>
    </row>
    <row r="655" spans="1:12" x14ac:dyDescent="0.25">
      <c r="B655" s="3">
        <v>2022</v>
      </c>
      <c r="K655" s="18">
        <f>((K646/$J$646)^(1/1)-1)*100</f>
        <v>5.276321741744483</v>
      </c>
      <c r="L655" s="18">
        <f>((L646/$J$646)^(1/2)-1)*100</f>
        <v>5.1734058382433279</v>
      </c>
    </row>
    <row r="656" spans="1:12" x14ac:dyDescent="0.25">
      <c r="B656" s="3"/>
      <c r="E656" s="57"/>
      <c r="F656" s="57"/>
      <c r="G656" s="57"/>
      <c r="H656" s="57"/>
      <c r="I656" s="57"/>
      <c r="J656" s="57"/>
      <c r="K656" s="57"/>
      <c r="L656" s="18">
        <f>((L646/$K$646)^(1/1)-1)*100</f>
        <v>5.070590543150777</v>
      </c>
    </row>
    <row r="657" spans="1:12" x14ac:dyDescent="0.25">
      <c r="B657" s="3"/>
    </row>
    <row r="658" spans="1:12" x14ac:dyDescent="0.25">
      <c r="A658" s="4" t="s">
        <v>257</v>
      </c>
      <c r="C658" s="140"/>
      <c r="D658" s="140"/>
      <c r="E658" s="140"/>
      <c r="F658" s="140"/>
    </row>
    <row r="659" spans="1:12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4" t="s">
        <v>254</v>
      </c>
    </row>
    <row r="660" spans="1:12" x14ac:dyDescent="0.25">
      <c r="B660" s="17">
        <v>2013</v>
      </c>
      <c r="C660" s="17">
        <v>2014</v>
      </c>
      <c r="D660" s="17">
        <v>2015</v>
      </c>
      <c r="E660" s="17">
        <v>2016</v>
      </c>
      <c r="F660" s="17">
        <v>2017</v>
      </c>
      <c r="G660" s="17">
        <v>2018</v>
      </c>
      <c r="H660" s="17">
        <v>2019</v>
      </c>
      <c r="I660" s="17">
        <v>2020</v>
      </c>
      <c r="J660" s="17">
        <v>2021</v>
      </c>
      <c r="K660" s="17">
        <v>2022</v>
      </c>
      <c r="L660" s="120" t="s">
        <v>20</v>
      </c>
    </row>
    <row r="661" spans="1:12" x14ac:dyDescent="0.25">
      <c r="B661" s="90">
        <v>32808710.449356653</v>
      </c>
      <c r="C661" s="99">
        <v>35863738.726429567</v>
      </c>
      <c r="D661" s="99">
        <v>38146528.856423892</v>
      </c>
      <c r="E661" s="99">
        <v>40549564.023061521</v>
      </c>
      <c r="F661" s="99">
        <v>42697730.508888163</v>
      </c>
      <c r="G661" s="99">
        <v>45453302.015988462</v>
      </c>
      <c r="H661" s="99">
        <v>48133894.808013834</v>
      </c>
      <c r="I661" s="99">
        <v>50196792.250267118</v>
      </c>
      <c r="J661" s="99">
        <v>52618667.296122722</v>
      </c>
      <c r="K661" s="99">
        <v>55393899.132834688</v>
      </c>
      <c r="L661" s="57">
        <v>58615192.625954747</v>
      </c>
    </row>
    <row r="662" spans="1:12" x14ac:dyDescent="0.25">
      <c r="B662" s="3">
        <v>2014</v>
      </c>
      <c r="C662" s="137">
        <f>((C661/$B$661)^(1/1)-1)*100</f>
        <v>9.3116377792069613</v>
      </c>
      <c r="D662" s="137">
        <f>((D661/$B$661)^(1/2)-1)*100</f>
        <v>7.8283432284293575</v>
      </c>
      <c r="E662" s="137">
        <f>((E661/$B$661)^(1/3)-1)*100</f>
        <v>7.3162963645482026</v>
      </c>
      <c r="F662" s="137">
        <f>((F661/$B$661)^(1/4)-1)*100</f>
        <v>6.8080307108695282</v>
      </c>
      <c r="G662" s="137">
        <f>((G661/$B$661)^(1/5)-1)*100</f>
        <v>6.7370647415485374</v>
      </c>
      <c r="H662" s="137">
        <f>((H661/$B$661)^(1/6)-1)*100</f>
        <v>6.596670678721761</v>
      </c>
      <c r="I662" s="137">
        <f>((I661/$B$661)^(1/7)-1)*100</f>
        <v>6.2634297850982401</v>
      </c>
      <c r="J662" s="137">
        <f>((J661/$B$661)^(1/8)-1)*100</f>
        <v>6.0825218450871965</v>
      </c>
      <c r="K662" s="137">
        <f>((K661/$B$661)^(1/9)-1)*100</f>
        <v>5.9924065262474846</v>
      </c>
      <c r="L662" s="137">
        <f>((L661/$B$661)^(1/10)-1)*100</f>
        <v>5.9746774940687697</v>
      </c>
    </row>
    <row r="663" spans="1:12" x14ac:dyDescent="0.25">
      <c r="B663" s="3">
        <v>2015</v>
      </c>
      <c r="D663" s="137">
        <f>((D661/$C$661)^(1/1)-1)*100</f>
        <v>6.3651761111900962</v>
      </c>
      <c r="E663" s="137">
        <f>((E661/$C$661)^(1/2)-1)*100</f>
        <v>6.3323258803536842</v>
      </c>
      <c r="F663" s="137">
        <f>((F661/$C$661)^(1/3)-1)*100</f>
        <v>5.986302966813839</v>
      </c>
      <c r="G663" s="137">
        <f>((G661/$C$661)^(1/4)-1)*100</f>
        <v>6.1029525220705372</v>
      </c>
      <c r="H663" s="137">
        <f>((H661/$C$661)^(1/5)-1)*100</f>
        <v>6.061823237952324</v>
      </c>
      <c r="I663" s="137">
        <f>((I661/$C$661)^(1/6)-1)*100</f>
        <v>5.7637239255970973</v>
      </c>
      <c r="J663" s="137">
        <f>((J661/$C$661)^(1/7)-1)*100</f>
        <v>5.6290731115472781</v>
      </c>
      <c r="K663" s="137">
        <f>((K661/$C$661)^(1/8)-1)*100</f>
        <v>5.5846529440788162</v>
      </c>
      <c r="L663" s="137">
        <f>((L661/$C$661)^(1/9)-1)*100</f>
        <v>5.6102499577040055</v>
      </c>
    </row>
    <row r="664" spans="1:12" x14ac:dyDescent="0.25">
      <c r="B664" s="3">
        <v>2016</v>
      </c>
      <c r="E664" s="137">
        <f>((E661/$D$661)^(1/1)-1)*100</f>
        <v>6.2994857951091277</v>
      </c>
      <c r="F664" s="137">
        <f>((F661/$D$661)^(1/2)-1)*100</f>
        <v>5.7973727757907101</v>
      </c>
      <c r="G664" s="137">
        <f>((G661/$D$661)^(1/3)-1)*100</f>
        <v>6.0156883963841112</v>
      </c>
      <c r="H664" s="137">
        <f>((H661/$D$661)^(1/4)-1)*100</f>
        <v>5.9861202975001859</v>
      </c>
      <c r="I664" s="137">
        <f>((I661/$D$661)^(1/5)-1)*100</f>
        <v>5.643842221798212</v>
      </c>
      <c r="J664" s="137">
        <f>((J661/$D$661)^(1/6)-1)*100</f>
        <v>5.5068855048053367</v>
      </c>
      <c r="K664" s="137">
        <f>((K661/$D$661)^(1/7)-1)*100</f>
        <v>5.4736181767288894</v>
      </c>
      <c r="L664" s="137">
        <f>((L661/$D$661)^(1/8)-1)*100</f>
        <v>5.5162617112618939</v>
      </c>
    </row>
    <row r="665" spans="1:12" x14ac:dyDescent="0.25">
      <c r="B665" s="3">
        <v>2017</v>
      </c>
      <c r="F665" s="137">
        <f>((F661/$E$661)^(1/1)-1)*100</f>
        <v>5.2976315222647674</v>
      </c>
      <c r="G665" s="137">
        <f>((G661/$E$661)^(1/2)-1)*100</f>
        <v>5.8740739534673292</v>
      </c>
      <c r="H665" s="137">
        <f>((H661/$E$661)^(1/3)-1)*100</f>
        <v>5.881870551969226</v>
      </c>
      <c r="I665" s="137">
        <f>((I661/$E$661)^(1/4)-1)*100</f>
        <v>5.4805641706888952</v>
      </c>
      <c r="J665" s="137">
        <f>((J661/$E$661)^(1/5)-1)*100</f>
        <v>5.3490760449564023</v>
      </c>
      <c r="K665" s="137">
        <f>((K661/$E$661)^(1/6)-1)*100</f>
        <v>5.3365987389496938</v>
      </c>
      <c r="L665" s="137">
        <f>((L661/$E$661)^(1/7)-1)*100</f>
        <v>5.4048446425670527</v>
      </c>
    </row>
    <row r="666" spans="1:12" x14ac:dyDescent="0.25">
      <c r="B666" s="3">
        <v>2018</v>
      </c>
      <c r="G666" s="137">
        <f>((G661/$F$661)^(1/1)-1)*100</f>
        <v>6.4536720670122838</v>
      </c>
      <c r="H666" s="137">
        <f>((H661/$F$661)^(1/2)-1)*100</f>
        <v>6.1752045537241118</v>
      </c>
      <c r="I666" s="137">
        <f>((I661/$F$661)^(1/3)-1)*100</f>
        <v>5.5416123167579379</v>
      </c>
      <c r="J666" s="137">
        <f>((J661/$F$661)^(1/4)-1)*100</f>
        <v>5.3619411023198005</v>
      </c>
      <c r="K666" s="137">
        <f>((K661/$F$661)^(1/5)-1)*100</f>
        <v>5.3443939125753515</v>
      </c>
      <c r="L666" s="137">
        <f>((L661/$F$661)^(1/6)-1)*100</f>
        <v>5.4227241060640585</v>
      </c>
    </row>
    <row r="667" spans="1:12" x14ac:dyDescent="0.25">
      <c r="B667" s="3">
        <v>2019</v>
      </c>
      <c r="H667" s="137">
        <f>((H661/$G$661)^(1/1)-1)*100</f>
        <v>5.89746547144685</v>
      </c>
      <c r="I667" s="137">
        <f>((I661/$G$661)^(1/2)-1)*100</f>
        <v>5.0885169740126024</v>
      </c>
      <c r="J667" s="137">
        <f>((J661/$G$661)^(1/3)-1)*100</f>
        <v>5.000524519574534</v>
      </c>
      <c r="K667" s="137">
        <f>((K661/$G$661)^(1/4)-1)*100</f>
        <v>5.0688851943365698</v>
      </c>
      <c r="L667" s="137">
        <f>((L661/$G$661)^(1/5)-1)*100</f>
        <v>5.2177357243761824</v>
      </c>
    </row>
    <row r="668" spans="1:12" x14ac:dyDescent="0.25">
      <c r="B668" s="3">
        <v>2020</v>
      </c>
      <c r="I668" s="137">
        <f>((I661/$H$661)^(1/1)-1)*100</f>
        <v>4.2857480170290119</v>
      </c>
      <c r="J668" s="137">
        <f>((J661/$H$661)^(1/2)-1)*100</f>
        <v>4.5549069531727548</v>
      </c>
      <c r="K668" s="137">
        <f>((K661/$H$661)^(1/3)-1)*100</f>
        <v>4.7941349736962513</v>
      </c>
      <c r="L668" s="137">
        <f>((L661/$H$661)^(1/4)-1)*100</f>
        <v>5.0484861061766084</v>
      </c>
    </row>
    <row r="669" spans="1:12" x14ac:dyDescent="0.25">
      <c r="B669" s="3">
        <v>2021</v>
      </c>
      <c r="J669" s="18">
        <f>((J661/$I$661)^(1/1)-1)*100</f>
        <v>4.8247605818730666</v>
      </c>
      <c r="K669" s="18">
        <f>((K661/$I$661)^(1/2)-1)*100</f>
        <v>5.0492570821094818</v>
      </c>
      <c r="L669" s="18">
        <f>((L661/$I$661)^(1/3)-1)*100</f>
        <v>5.3039698179655481</v>
      </c>
    </row>
    <row r="670" spans="1:12" x14ac:dyDescent="0.25">
      <c r="B670" s="3">
        <v>2022</v>
      </c>
      <c r="K670" s="18">
        <f>((K661/$J$661)^(1/1)-1)*100</f>
        <v>5.2742343721739582</v>
      </c>
      <c r="L670" s="18">
        <f>((L661/$J$661)^(1/2)-1)*100</f>
        <v>5.5443953304069815</v>
      </c>
    </row>
    <row r="671" spans="1:12" x14ac:dyDescent="0.25">
      <c r="E671" s="57"/>
      <c r="F671" s="57"/>
      <c r="G671" s="57"/>
      <c r="H671" s="57"/>
      <c r="I671" s="57"/>
      <c r="J671" s="57"/>
      <c r="K671" s="57"/>
      <c r="L671" s="18">
        <f>((L661/$K$661)^(1/1)-1)*100</f>
        <v>5.8152495916479641</v>
      </c>
    </row>
    <row r="678" spans="1:37" s="74" customForma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</sheetData>
  <mergeCells count="27">
    <mergeCell ref="A76:H76"/>
    <mergeCell ref="A2:H2"/>
    <mergeCell ref="A18:H18"/>
    <mergeCell ref="A23:H23"/>
    <mergeCell ref="A29:H29"/>
    <mergeCell ref="A43:H43"/>
    <mergeCell ref="A365:H365"/>
    <mergeCell ref="A109:H109"/>
    <mergeCell ref="A142:H142"/>
    <mergeCell ref="A175:H175"/>
    <mergeCell ref="A208:H208"/>
    <mergeCell ref="A241:H241"/>
    <mergeCell ref="A261:H261"/>
    <mergeCell ref="A280:H280"/>
    <mergeCell ref="A299:I299"/>
    <mergeCell ref="A316:H316"/>
    <mergeCell ref="A328:H328"/>
    <mergeCell ref="A345:H345"/>
    <mergeCell ref="A463:H463"/>
    <mergeCell ref="A477:H477"/>
    <mergeCell ref="A489:H489"/>
    <mergeCell ref="A387:H387"/>
    <mergeCell ref="A396:H396"/>
    <mergeCell ref="A405:H405"/>
    <mergeCell ref="A415:H415"/>
    <mergeCell ref="A425:H425"/>
    <mergeCell ref="A444:H444"/>
  </mergeCells>
  <pageMargins left="0.7" right="0.7" top="0.75" bottom="0.75" header="0.3" footer="0.3"/>
  <ignoredErrors>
    <ignoredError sqref="L660 L645 L630 L615 M583 M552 M505 B281:M281 B262:M262 B243:M243 B210:M210 B177:M177 B144:M144 B111:M111 B78:M78 B45:M45 M24" numberStoredAsText="1"/>
    <ignoredError sqref="G549:M549 B515:M515" formulaRange="1"/>
    <ignoredError sqref="B306:M3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NATPUB_2023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2024-07-17T14:53:49Z</dcterms:created>
  <dcterms:modified xsi:type="dcterms:W3CDTF">2025-01-17T10:10:48Z</dcterms:modified>
</cp:coreProperties>
</file>